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fernando.fffo\Desktop\Novo recepção\Extratos_Metodologias_Recepção_Novo_2024\"/>
    </mc:Choice>
  </mc:AlternateContent>
  <xr:revisionPtr revIDLastSave="0" documentId="13_ncr:1_{2B431DB8-B0F1-42AF-9A07-CCF3F7389251}" xr6:coauthVersionLast="47" xr6:coauthVersionMax="47" xr10:uidLastSave="{00000000-0000-0000-0000-000000000000}"/>
  <bookViews>
    <workbookView xWindow="-28890" yWindow="-90" windowWidth="28980" windowHeight="15780" activeTab="4" xr2:uid="{00000000-000D-0000-FFFF-FFFF00000000}"/>
  </bookViews>
  <sheets>
    <sheet name="Recepção - MCZ" sheetId="3" r:id="rId1"/>
    <sheet name="Recepção - Arapiraca" sheetId="6" r:id="rId2"/>
    <sheet name="Recepção - MCZ + 30%" sheetId="7" r:id="rId3"/>
    <sheet name="Mapa Comparativo - Insumos" sheetId="4" r:id="rId4"/>
    <sheet name="Mapa Comparativo - Mão de Obr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4" i="5" l="1"/>
  <c r="N40" i="5"/>
  <c r="K13" i="5"/>
  <c r="L39" i="5"/>
  <c r="K39" i="5"/>
  <c r="K12" i="5"/>
  <c r="K11" i="5"/>
  <c r="K38" i="5"/>
  <c r="K37" i="5"/>
  <c r="J39" i="5"/>
  <c r="H39" i="5"/>
  <c r="N11" i="5"/>
  <c r="D78" i="3"/>
  <c r="D167" i="7"/>
  <c r="O9" i="4"/>
  <c r="L9" i="4"/>
  <c r="K9" i="4"/>
  <c r="N9" i="4" s="1"/>
  <c r="O8" i="4"/>
  <c r="L8" i="4"/>
  <c r="K8" i="4"/>
  <c r="N8" i="4" s="1"/>
  <c r="O7" i="4"/>
  <c r="L7" i="4"/>
  <c r="N7" i="4" s="1"/>
  <c r="K7" i="4"/>
  <c r="O6" i="4"/>
  <c r="L6" i="4"/>
  <c r="K6" i="4"/>
  <c r="M6" i="4" s="1"/>
  <c r="O5" i="4"/>
  <c r="L5" i="4"/>
  <c r="N5" i="4" s="1"/>
  <c r="K5" i="4"/>
  <c r="M5" i="4" s="1"/>
  <c r="O4" i="4"/>
  <c r="L4" i="4"/>
  <c r="K4" i="4"/>
  <c r="N4" i="4" s="1"/>
  <c r="M4" i="4" l="1"/>
  <c r="N6" i="4"/>
  <c r="M8" i="4"/>
  <c r="M7" i="4"/>
  <c r="M9" i="4"/>
  <c r="D78" i="7" l="1"/>
  <c r="D77" i="7"/>
  <c r="D77" i="6"/>
  <c r="D76" i="6"/>
  <c r="D77" i="3"/>
  <c r="N37" i="5" l="1"/>
  <c r="N38" i="5" s="1"/>
  <c r="H37" i="5"/>
  <c r="L35" i="5"/>
  <c r="N34" i="5"/>
  <c r="K33" i="5"/>
  <c r="J33" i="5"/>
  <c r="H33" i="5"/>
  <c r="K32" i="5"/>
  <c r="J32" i="5"/>
  <c r="H32" i="5"/>
  <c r="F32" i="5"/>
  <c r="D32" i="5"/>
  <c r="M31" i="5"/>
  <c r="K31" i="5"/>
  <c r="J31" i="5"/>
  <c r="H31" i="5"/>
  <c r="F31" i="5"/>
  <c r="D31" i="5"/>
  <c r="J34" i="5" l="1"/>
  <c r="L32" i="5"/>
  <c r="H34" i="5"/>
  <c r="H38" i="5" s="1"/>
  <c r="F33" i="5"/>
  <c r="F34" i="5" s="1"/>
  <c r="D33" i="5"/>
  <c r="L31" i="5"/>
  <c r="J37" i="5"/>
  <c r="N39" i="5"/>
  <c r="F5" i="5"/>
  <c r="L33" i="5" l="1"/>
  <c r="J38" i="5"/>
  <c r="J40" i="5" s="1"/>
  <c r="H40" i="5"/>
  <c r="L37" i="5"/>
  <c r="F37" i="5"/>
  <c r="L34" i="5"/>
  <c r="D34" i="5"/>
  <c r="D37" i="5"/>
  <c r="L38" i="5" l="1"/>
  <c r="F38" i="5"/>
  <c r="F39" i="5" s="1"/>
  <c r="F40" i="5" s="1"/>
  <c r="D38" i="5"/>
  <c r="D39" i="5" s="1"/>
  <c r="D8" i="4"/>
  <c r="P8" i="4" s="1"/>
  <c r="D7" i="4"/>
  <c r="D6" i="4"/>
  <c r="D28" i="7"/>
  <c r="D198" i="7"/>
  <c r="D156" i="7"/>
  <c r="D81" i="7"/>
  <c r="D93" i="7" s="1"/>
  <c r="D33" i="7"/>
  <c r="D166" i="6"/>
  <c r="D196" i="6" s="1"/>
  <c r="D155" i="6"/>
  <c r="D80" i="6"/>
  <c r="D92" i="6" s="1"/>
  <c r="D33" i="6"/>
  <c r="D99" i="6" s="1"/>
  <c r="J5" i="5"/>
  <c r="H7" i="5"/>
  <c r="K6" i="5"/>
  <c r="D9" i="4"/>
  <c r="D5" i="4"/>
  <c r="L9" i="5"/>
  <c r="K7" i="5"/>
  <c r="M5" i="5"/>
  <c r="J7" i="5"/>
  <c r="J6" i="5"/>
  <c r="D100" i="7" l="1"/>
  <c r="D192" i="6"/>
  <c r="D101" i="6"/>
  <c r="L40" i="5"/>
  <c r="D40" i="5"/>
  <c r="J11" i="5"/>
  <c r="N12" i="5"/>
  <c r="N13" i="5" s="1"/>
  <c r="D42" i="7"/>
  <c r="D105" i="7"/>
  <c r="D103" i="7"/>
  <c r="D104" i="7"/>
  <c r="D43" i="7"/>
  <c r="D101" i="7"/>
  <c r="D106" i="7" s="1"/>
  <c r="D196" i="7" s="1"/>
  <c r="D194" i="7"/>
  <c r="D102" i="7"/>
  <c r="D102" i="6"/>
  <c r="D42" i="6"/>
  <c r="D103" i="6"/>
  <c r="D43" i="6"/>
  <c r="D104" i="6"/>
  <c r="D100" i="6"/>
  <c r="D105" i="6" s="1"/>
  <c r="D194" i="6" s="1"/>
  <c r="J8" i="5"/>
  <c r="H6" i="5"/>
  <c r="H5" i="5"/>
  <c r="J12" i="5" l="1"/>
  <c r="J13" i="5" s="1"/>
  <c r="D44" i="6"/>
  <c r="D44" i="7"/>
  <c r="D53" i="6"/>
  <c r="D52" i="6"/>
  <c r="D90" i="6"/>
  <c r="D54" i="6"/>
  <c r="D57" i="6"/>
  <c r="D55" i="6"/>
  <c r="D51" i="6"/>
  <c r="H8" i="5"/>
  <c r="N8" i="5"/>
  <c r="F6" i="5"/>
  <c r="F7" i="5" s="1"/>
  <c r="D6" i="5"/>
  <c r="P5" i="4"/>
  <c r="P4" i="4"/>
  <c r="D56" i="6" l="1"/>
  <c r="D59" i="6" s="1"/>
  <c r="D91" i="6" s="1"/>
  <c r="D93" i="6" s="1"/>
  <c r="D134" i="6" s="1"/>
  <c r="D58" i="6"/>
  <c r="D53" i="7"/>
  <c r="D91" i="7"/>
  <c r="D56" i="7"/>
  <c r="D52" i="7"/>
  <c r="D54" i="7"/>
  <c r="D55" i="7"/>
  <c r="D57" i="7"/>
  <c r="D58" i="7"/>
  <c r="D59" i="7"/>
  <c r="J14" i="5"/>
  <c r="P9" i="4"/>
  <c r="P6" i="4"/>
  <c r="P7" i="4"/>
  <c r="F8" i="5"/>
  <c r="F11" i="5"/>
  <c r="L6" i="5"/>
  <c r="D5" i="5"/>
  <c r="K5" i="5"/>
  <c r="H11" i="5"/>
  <c r="D60" i="7" l="1"/>
  <c r="D92" i="7" s="1"/>
  <c r="D94" i="7" s="1"/>
  <c r="D135" i="7" s="1"/>
  <c r="D130" i="6"/>
  <c r="D193" i="6"/>
  <c r="D132" i="6"/>
  <c r="D131" i="6"/>
  <c r="D129" i="6"/>
  <c r="D133" i="6"/>
  <c r="L5" i="5"/>
  <c r="D7" i="5"/>
  <c r="L7" i="5" s="1"/>
  <c r="H12" i="5"/>
  <c r="H13" i="5" s="1"/>
  <c r="P10" i="4"/>
  <c r="F12" i="5"/>
  <c r="L8" i="5" l="1"/>
  <c r="D8" i="5"/>
  <c r="D11" i="5"/>
  <c r="L11" i="5"/>
  <c r="D135" i="6"/>
  <c r="D154" i="6" s="1"/>
  <c r="D156" i="6" s="1"/>
  <c r="D195" i="6" s="1"/>
  <c r="D197" i="6" s="1"/>
  <c r="D195" i="7"/>
  <c r="D131" i="7"/>
  <c r="D130" i="7"/>
  <c r="D132" i="7"/>
  <c r="D134" i="7"/>
  <c r="D133" i="7"/>
  <c r="H14" i="5"/>
  <c r="F13" i="5"/>
  <c r="F14" i="5" s="1"/>
  <c r="D33" i="3"/>
  <c r="D174" i="6" l="1"/>
  <c r="D175" i="6" s="1"/>
  <c r="D179" i="6" s="1"/>
  <c r="L12" i="5"/>
  <c r="L13" i="5" s="1"/>
  <c r="D12" i="5"/>
  <c r="D13" i="5" s="1"/>
  <c r="D136" i="7"/>
  <c r="D155" i="7" s="1"/>
  <c r="D157" i="7" s="1"/>
  <c r="D105" i="3"/>
  <c r="D168" i="3"/>
  <c r="D176" i="6" l="1"/>
  <c r="D180" i="6" s="1"/>
  <c r="D198" i="6" s="1"/>
  <c r="D199" i="6" s="1"/>
  <c r="D204" i="6" s="1"/>
  <c r="D205" i="6" s="1"/>
  <c r="D178" i="6"/>
  <c r="D177" i="6"/>
  <c r="D14" i="5"/>
  <c r="D197" i="7"/>
  <c r="D199" i="7" s="1"/>
  <c r="D176" i="7"/>
  <c r="L14" i="5"/>
  <c r="D199" i="3"/>
  <c r="D177" i="7" l="1"/>
  <c r="D180" i="7" s="1"/>
  <c r="D81" i="3"/>
  <c r="D93" i="3" s="1"/>
  <c r="C81" i="3"/>
  <c r="D179" i="7" l="1"/>
  <c r="D181" i="7"/>
  <c r="D178" i="7"/>
  <c r="D182" i="7" s="1"/>
  <c r="D200" i="7" s="1"/>
  <c r="D201" i="7" s="1"/>
  <c r="D206" i="7" s="1"/>
  <c r="D207" i="7" s="1"/>
  <c r="D42" i="3"/>
  <c r="D157" i="3"/>
  <c r="D195" i="3"/>
  <c r="D103" i="3"/>
  <c r="D100" i="3"/>
  <c r="D102" i="3"/>
  <c r="D101" i="3"/>
  <c r="D104" i="3"/>
  <c r="D43" i="3"/>
  <c r="D711" i="7" l="1"/>
  <c r="D208" i="7"/>
  <c r="D106" i="3"/>
  <c r="D44" i="3"/>
  <c r="D197" i="3" l="1"/>
  <c r="D91" i="3"/>
  <c r="D56" i="3"/>
  <c r="D54" i="3"/>
  <c r="D55" i="3"/>
  <c r="D59" i="3"/>
  <c r="D53" i="3"/>
  <c r="D52" i="3"/>
  <c r="D58" i="3"/>
  <c r="D57" i="3"/>
  <c r="D60" i="3" l="1"/>
  <c r="D92" i="3" l="1"/>
  <c r="D94" i="3" s="1"/>
  <c r="D136" i="3" s="1"/>
  <c r="D196" i="3" l="1"/>
  <c r="D135" i="3"/>
  <c r="D132" i="3"/>
  <c r="D131" i="3"/>
  <c r="D134" i="3"/>
  <c r="D133" i="3"/>
  <c r="D137" i="3" l="1"/>
  <c r="D156" i="3" s="1"/>
  <c r="D158" i="3" s="1"/>
  <c r="D198" i="3" l="1"/>
  <c r="D200" i="3" s="1"/>
  <c r="D177" i="3"/>
  <c r="D178" i="3" s="1"/>
  <c r="D179" i="3" l="1"/>
  <c r="D183" i="3" s="1"/>
  <c r="D201" i="3" s="1"/>
  <c r="D180" i="3"/>
  <c r="D181" i="3"/>
  <c r="D182" i="3"/>
  <c r="D202" i="3" l="1"/>
  <c r="D207" i="3" s="1"/>
  <c r="D208" i="3" s="1"/>
  <c r="D712" i="3" s="1"/>
</calcChain>
</file>

<file path=xl/sharedStrings.xml><?xml version="1.0" encoding="utf-8"?>
<sst xmlns="http://schemas.openxmlformats.org/spreadsheetml/2006/main" count="782" uniqueCount="221">
  <si>
    <t>Adicional Noturno</t>
  </si>
  <si>
    <t>Total</t>
  </si>
  <si>
    <t>Insumos Diversos</t>
  </si>
  <si>
    <t>Custos Indiretos, Tributos e Lucro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</si>
  <si>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</si>
  <si>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</si>
  <si>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</si>
  <si>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</si>
  <si>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</si>
  <si>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</si>
  <si>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</si>
  <si>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</si>
  <si>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</si>
  <si>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</si>
  <si>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</si>
  <si>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</si>
  <si>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</si>
  <si>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</si>
  <si>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</si>
  <si>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</si>
  <si>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</si>
  <si>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</si>
  <si>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</si>
  <si>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</si>
  <si>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</si>
  <si>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</si>
  <si>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</si>
  <si>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</si>
  <si>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</si>
  <si>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</si>
  <si>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Módulo 3 - Provisão para Rescisão</t>
  </si>
  <si>
    <t>Provisão para Rescisão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</si>
  <si>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</si>
  <si>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</si>
  <si>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</si>
  <si>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</si>
  <si>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</si>
  <si>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</si>
  <si>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</si>
  <si>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</si>
  <si>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</si>
  <si>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</si>
  <si>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</si>
  <si>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</si>
  <si>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</si>
  <si>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</si>
  <si>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</si>
  <si>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</si>
  <si>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</si>
  <si>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</si>
  <si>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Intervalo para repouso e alimentação</t>
  </si>
  <si>
    <t>INSS  (20%)</t>
  </si>
  <si>
    <t>Salário Educação (2,50%)</t>
  </si>
  <si>
    <t>SAT (RAT X FAT - 3,00%)</t>
  </si>
  <si>
    <t>SESC ou SESI  (1,50%)</t>
  </si>
  <si>
    <t>SENAI - SENAC (1,00%)</t>
  </si>
  <si>
    <t>SEBRAE (0,60%)</t>
  </si>
  <si>
    <t>INCRA (0,20%)</t>
  </si>
  <si>
    <t>FGTS (8,00%)</t>
  </si>
  <si>
    <t>Valor (R$) (NOTURNO)</t>
  </si>
  <si>
    <t>Encar. e Benef. Anuais/Mensais/Diários</t>
  </si>
  <si>
    <t>13º Salário, Férias e Adicional de Férias</t>
  </si>
  <si>
    <t>Tributos (8,65%)</t>
  </si>
  <si>
    <t>C.3. Tributos Municipais (5%)</t>
  </si>
  <si>
    <t>C.1. Tributos Federais (PIS - 0,65%)</t>
  </si>
  <si>
    <t>C.2. Tributos Federais (COFINS - 3,00%)</t>
  </si>
  <si>
    <t>QUADRO-RESUMO DO CUSTO POR EMPREGADO</t>
  </si>
  <si>
    <t>13º (décimo terceiro) Salário (8,3333%)</t>
  </si>
  <si>
    <t>Adicional de Produtividade</t>
  </si>
  <si>
    <t>Férias e Adicional de Férias (11,1111%)</t>
  </si>
  <si>
    <t>Aviso Prévio Indenizado (0,46%)</t>
  </si>
  <si>
    <t>Incidência do FGTS sobre o Aviso Prévio Indenizado (0,04%)</t>
  </si>
  <si>
    <t>Aviso Prévio Trabalhado (1,94%)</t>
  </si>
  <si>
    <t>Total (36,80%)</t>
  </si>
  <si>
    <t>Incidência dos encargos do submódulo 2.2 sobre o Aviso Prévio Trabalhado (0,71%)</t>
  </si>
  <si>
    <t>Multa do FGTS e contribuição social sobre o Aviso Prévio Indenizado (3,44%)</t>
  </si>
  <si>
    <t>VALOR GLOBAL MÁXIMO ESTIMADO DA PROPOSTA</t>
  </si>
  <si>
    <t>Custos Indiretos (5,00% )</t>
  </si>
  <si>
    <t>Lucro (5,00%)</t>
  </si>
  <si>
    <t>Dia ___/___/_____ às ___:___horas</t>
  </si>
  <si>
    <t>DISCRIMINAÇÃO DOS SERVIÇOS (DADOS REFERENTES À CONTRATAÇÃO)</t>
  </si>
  <si>
    <t>Data de apresentação da proposta (dia/mês/ano):</t>
  </si>
  <si>
    <t>Município/UF:</t>
  </si>
  <si>
    <t>Ano do Acordo, Convenção ou Dissídio Coletivo:</t>
  </si>
  <si>
    <t>Número de meses de execução contratual:</t>
  </si>
  <si>
    <t>Maceió/AL</t>
  </si>
  <si>
    <t>12 (doze)</t>
  </si>
  <si>
    <t>IDENTIFICAÇÃO DO SERVIÇO</t>
  </si>
  <si>
    <t>Tipo</t>
  </si>
  <si>
    <t>Quantidade Total</t>
  </si>
  <si>
    <t>Posto</t>
  </si>
  <si>
    <t>Dados para composição dos custos referentes a mão de obra</t>
  </si>
  <si>
    <t>Adicional de Periculosidade (30%)*</t>
  </si>
  <si>
    <t>Adicional de Hora Noturna Reduzida</t>
  </si>
  <si>
    <t>Produtividade</t>
  </si>
  <si>
    <t>A – Seguridade Social – 20% - Art. 2°, § 3º, da Lei 11.457, de 2007;</t>
  </si>
  <si>
    <t>B – Salário Educação – 2,5% - Art. 3º, Inciso I, Decreto 87.043, de 22 de março de 1982;</t>
  </si>
  <si>
    <t>D – SESC/SESI – 1,5% - Art. 30, Lei 8.036/90;</t>
  </si>
  <si>
    <t>E – SENAI/SENAC – 1,00 – Art. 1º, caput, Decreto-Lei 6.246, de 1944 (SENAI) e art. 4º, caput, do Decreto-Lei 1.146 de 1970;</t>
  </si>
  <si>
    <t>F – SEBRAE – 0,60% - Art. 8º, Lei 8.029/90;</t>
  </si>
  <si>
    <t>G – INCRA – 0,20% - Art. 1°, I, 2 c/c art. 3°, ambos do Decreto-Lei 1.146, de 1970;</t>
  </si>
  <si>
    <t>H – FGTS – 8% - Art. 15, Lei nº 8.036/90 e Art. 7º, III, CF/1988.</t>
  </si>
  <si>
    <t>Base de Cálculo = [(Módulo 1 + Submódulo 2.1) x percentual do componente], conforme metodologia do Estudo Sobre Composição dos Custos. Serviços de Vigilância. Alagoas. SEGES/ME. 2019.</t>
  </si>
  <si>
    <t>Total = 36,80%, podendo chegar a 39,80%, caso o FAP do licitante esteja a 2.</t>
  </si>
  <si>
    <t xml:space="preserve">Transporte </t>
  </si>
  <si>
    <t>A – Aviso Prévio Indenizado (API) – 0,46%. Art. 487, § 1º, CLT, c/c art. 7º, XXI, CF/88. Nota 01 - O TCU, por meio do Acórdão 1904/2007 - Plenário, com base em estudos do STF recomenda a utilização do percentual estatístico de 5,55% referente a empregados demitidos que não trabalham durante o aviso prévio. Memória de Cálculo: [(1/12) x 0,0555 x 100] = 0,46%</t>
  </si>
  <si>
    <t>B – FGTS sobre API – 0,04%. Memória de Cálculo: 8% x 0,46% = 0,04%</t>
  </si>
  <si>
    <t>D – Aviso Prévio Trabalhado (APT) – 1,94%. Conforme Acordão TCU 1904/2007 Memória de Cálculo: [(1 salário integral / 30 dias) x 7 dias] / 12 meses = 1,94% Nota 05 - Este percentual deverá vigorar somente durante o primeiro ano do contrato. A partir do segundo ano de contrato, conforme Acórdão TCU 1186/2017 e Lei nº 12.506/2011, o percentual passará para 0,194%, para fazer face ao acréscimo de 03 dias de aviso prévio trabalhado após 01 ano. Cálculo: 1,94% x 10%. Este percentual vigorará após o primeiro ano de contrato (prorrogação contratual).</t>
  </si>
  <si>
    <t>E – Módulo 2. Sobre APT – 0,71%. Memória de Cálculo: (36,80% x 1,94% ) = 0,71 Nota 06 - Conforme Acórdão 1.186/2017 – TCU/Plenário, o percentual referente a Aviso Prévio Trabalhado e suas incidências serão devidos apenas no primeiro ano de vigência do contrato, e no caso de eventual prorrogação, serão retirados, com vigência a partir do primeiro aniversário da avença, em atendimento ao exposto no Acórdão 3006/2010 -Plenário - TCU.</t>
  </si>
  <si>
    <t>C – Multa do FGTS sobre API – 3,44%. Art. 18, §1º da Lei 8.036/90. Memória de Cálculo: ((0,08 x 0,4 x 0,9) x (1+0,0833+0,1111)) x 100. Nota 02 – Segundo manual do Comprasnet 10% dos empregados pede demissão, razão pela qual a provisão recair sobre os 90% (0,9) que recebem. Nota 03 – A Contribuição Social de 10%, que foi retirada em janeiro de 2020, não consta da memória de cálculo. Nota 04 – Base = 1 Remuneração + 0,833 do 13º + 0,1111 de Férias + Adicional</t>
  </si>
  <si>
    <t>A=1/12/100%; B=(1/12/100)+(33,3333%*8,3333%)=11,1111%</t>
  </si>
  <si>
    <t>C – Seguro Acidente de Trabalho ( RAT x FAP ). FAT – Fator Acidentário é um multiplicado que pode variar de 0,5 à 2,0. Deverá ser comprovado pelo licitante. Conforme Caderno de Estudos SEGES/ME, para este cálculo será adotado o SAT médio de 3%.;</t>
  </si>
  <si>
    <t xml:space="preserve">(1) - Incidências conforme metodologia do Caderno de Composição de Custos do ME (SEGES), para Limpeza e Conservação, no Estado de Alagoas (Atualização 2019). </t>
  </si>
  <si>
    <t>(2) - Somatório das demais incidências não especificadas anteriormente, conforme caderno modelo.</t>
  </si>
  <si>
    <t>Nota 01 - Base de Cálculo = ((Custo Diário) / 12)) = {[( Módulo 1 + Módulo 2 + Módulo 3 ) / 30 ] / 12}</t>
  </si>
  <si>
    <t>Memória de Cálculo: “Valor” = {[(Custo Diário) / 12)) x nº de dias)]} = {[( Módulo 1 + Módulo 2 + Módulo 3 ) / 30 ] / 12 x nº de dias}</t>
  </si>
  <si>
    <t>Unidade</t>
  </si>
  <si>
    <t>Qt./Mês</t>
  </si>
  <si>
    <t>Nota 02 - Percentual estimado apurado pela divisão do valor do componente de cada item do submódulo pelo somatório dos Módulos 1, 2 e 3.</t>
  </si>
  <si>
    <t>Unid. de Medida</t>
  </si>
  <si>
    <t>Valor Estimado</t>
  </si>
  <si>
    <t>Lim. Min.</t>
  </si>
  <si>
    <t>Lim. Máx.</t>
  </si>
  <si>
    <t>Desv. Padrão</t>
  </si>
  <si>
    <t>Média</t>
  </si>
  <si>
    <t>Valor Mensal Estimado</t>
  </si>
  <si>
    <t>Preços Pesquisados - Painel de Preços (R$)</t>
  </si>
  <si>
    <t>Total (29,4737 dias ou 8,24%)</t>
  </si>
  <si>
    <t>Substituto na cobertura de Licença-Maternidade (2,4753 dia ou 0,69%)</t>
  </si>
  <si>
    <t>Substituto na cobertura de Ausências por acidente de trabalho (0,9659 dia ou 0,27%)</t>
  </si>
  <si>
    <t>Substituto na cobertura de Licença-Paternidade (0,1997 dia ou 0,06%)</t>
  </si>
  <si>
    <t>Substituto na cobertura de Ausências Legais (1 dia ou 0,28%)</t>
  </si>
  <si>
    <t>Substituto na cobertura de Férias (20,9589 dias ou 5,82%)</t>
  </si>
  <si>
    <t>Nota - Metodologia conforme Estudo Sobre a Composição de Custos para Limpeaz e Conservação da SEGES/ME, para o Estado de Alagoas, em 2019.</t>
  </si>
  <si>
    <t>B - Por força de Laudo Técnico é devido o adicional de periculosidade aos trabalhadores que prestem serviços no Prédio da SR/PF/AL.</t>
  </si>
  <si>
    <t>Auxílio-Refeição/Alimentação</t>
  </si>
  <si>
    <t>Nota 01 - Para definição dos componentes A, B e C do Módulo 5 foi realizada análise da contratação atual e pesquisa com o serviço de fiscalização do contrato</t>
  </si>
  <si>
    <t>Nota 02 - Para definição dos valores referenciais foi realizada pesquisa de preços, conforme diretrizes da IN 73/2020 - SEGES/ME.</t>
  </si>
  <si>
    <t>A - Conforme Manual de Preenchimento de Planilhas do STJ, versão 2020, página 82, e, considerando o histórico de contratações da PF/AL, considera-se razoável o percentual máximo de 5% (cinco por cento) para alíquota de custos indiretos.</t>
  </si>
  <si>
    <t>B - Conforme Manual de Preenchimento de Planilhas do STJ, versão 2020, páginas 83 e 84, e, considerando o histórico de contratações da PF/AL, considera-se razoável o percentual máximo de 5% (cinco por cento) para taxa de lucro.</t>
  </si>
  <si>
    <t xml:space="preserve">C – Tributos – 8,65% ( Lucro Presumido), sendo 0,65% para PIS, 3,00% para COFINS e 5% para ISS). </t>
  </si>
  <si>
    <t>Memória de Cálculo: (Base de Cálculo x 8,65%) = ((Módulos 1 + 2 +3 + 4 + 5 + CI + lucro / Fator ) x 8,65%)), onde Fator = ((1 – (PIS% + CONFINS% + ISS%)) = Fator = 0,9135</t>
  </si>
  <si>
    <t>C.1. – PIS - 0,65% (Lucro Presumido). Cálculo: Base de Cálculo x 0,65% = ((Módulos 1 + 2 +3 + 4 + 5 + CI + lucro / Fator) x 0,65%));</t>
  </si>
  <si>
    <t>C.2. – CONFINS – 3,00% (Lucro Presumido). Cálculo: Base de Cálculo x 0,65% = ((Módulos 1 + 2 +3 + 4 + 5 + CI + lucro / Fator) x 0,65%));</t>
  </si>
  <si>
    <t>C.1 – ISS - 5,00% (Lucro Presumido). Cálculo: Base de Cálculo x 0,65% = ((Módulos 1 + 2 +3 + 4 + 5 + CI + lucro / Fator) x 0,65%));</t>
  </si>
  <si>
    <t>Módulo 1</t>
  </si>
  <si>
    <t>Módulo 2</t>
  </si>
  <si>
    <t>Módulo 3</t>
  </si>
  <si>
    <t>Módulo 4</t>
  </si>
  <si>
    <t>Módulo 5</t>
  </si>
  <si>
    <t>Módulo 6</t>
  </si>
  <si>
    <t>CI</t>
  </si>
  <si>
    <t>Sub-Total (mão de Obra)</t>
  </si>
  <si>
    <t>Módulo 6 ( Custos Indiretos, Lucro e Tributos) - Percetuais praticados nas planilhas referenciadas. Referênciais do órgão: CI e Lucro com base no modelo de preenchimento do STJ. Destaque-se que o órgão licitante utiliza a conta vinculada, como meio de garantia de pagamento do obreiro, bem como, que o agente financeiro passou a cobrar taxas de abertura e manutenção das contas.</t>
  </si>
  <si>
    <t>Componentes</t>
  </si>
  <si>
    <t>Metodologia dos Cálculos:</t>
  </si>
  <si>
    <t>Módulo 4 (Reposição do Profissional Ausente)- Percentuais praticados nas planilhas referenciadas. Referencial do órgão licitante definido conforme metodologia consignada na planilha de custos e formação de preços.</t>
  </si>
  <si>
    <t>Valores Máximos Estimados pela (SR/PF/AL)</t>
  </si>
  <si>
    <t>Módulo 5 (Insumos Diversos) - Cada órgão licitante define seus insumos com base nas necessidades individuais. Não deve ser objeto de comparação e os componentes do módulo devem ter os preços referenciados em pesquisa de mercado.</t>
  </si>
  <si>
    <t>CI = Custos Indiretos</t>
  </si>
  <si>
    <t>Módulo 3 (Provisão para Rescisão) - Percentuais praticados nas planilhas referenciadas. Referencial do órgão licitante definido conforme metodologia consignada na planilha de custos e formação de preços</t>
  </si>
  <si>
    <t>A - Conforme Cláusula Terceira, Nível II, da CCT/2021.</t>
  </si>
  <si>
    <t xml:space="preserve">Módulo 2 (Encargos e Benefícios) - Percentual apurado dividindo o valor do somatório dos submódulos 2.1, 2.2 e 2.3 das planilhas referenciadas pelo valor do módulo 1 das mesmas planilhas referenciadas. </t>
  </si>
  <si>
    <t>Preços Médios           de Referência</t>
  </si>
  <si>
    <t>Recepcionista</t>
  </si>
  <si>
    <r>
      <t xml:space="preserve">Classificação Brasileira de Ocupações (CBO): </t>
    </r>
    <r>
      <rPr>
        <b/>
        <sz val="12"/>
        <color rgb="FF000000"/>
        <rFont val="Times New Roman"/>
        <family val="1"/>
      </rPr>
      <t>4221-05</t>
    </r>
  </si>
  <si>
    <r>
      <t xml:space="preserve">Tipo de Serviço (mesmo serviço com características distintas): </t>
    </r>
    <r>
      <rPr>
        <b/>
        <sz val="11"/>
        <color rgb="FF000000"/>
        <rFont val="Times New Roman"/>
        <family val="1"/>
      </rPr>
      <t>Recepcionista</t>
    </r>
  </si>
  <si>
    <r>
      <t>Categoria Profissional (vinculada à execução contratual):</t>
    </r>
    <r>
      <rPr>
        <b/>
        <sz val="12"/>
        <color rgb="FF000000"/>
        <rFont val="Times New Roman"/>
        <family val="1"/>
      </rPr>
      <t xml:space="preserve"> Recepcionista</t>
    </r>
  </si>
  <si>
    <t xml:space="preserve">Salário-Base  (Cláusula 3ª, Nível VI, CCT/2023) </t>
  </si>
  <si>
    <t>Benefício Social do Obreiro (Cláusula 11, CCT/2023)</t>
  </si>
  <si>
    <t>C - Conforme Cláusula 11 da CCT/2023.</t>
  </si>
  <si>
    <t>F – FGTS sobre APT – 0,78%. Cálculo: (0,08 X 0,4 x 0,0194) x 100 = 0,062%</t>
  </si>
  <si>
    <t>Multa do FGTS e contribuição social sobre o Aviso Prévio Trabalhado (0,062%)</t>
  </si>
  <si>
    <t>Total (6,65%)</t>
  </si>
  <si>
    <t>Valor Máximo Estimado Para o Posto (1 Recepcionista)</t>
  </si>
  <si>
    <t>Valor Máximo Anual Estimado (1 Recepcionista)</t>
  </si>
  <si>
    <t>F – FGTS sobre APT – 0,78%. Cálculo: (FGTS = 0,08 X Multa = 0,4 x ATP = 0,0194) x 100 = 0,062%</t>
  </si>
  <si>
    <t>Valor Máximo Anual Estimado (3 Postos)</t>
  </si>
  <si>
    <t>Valor Anual Estimado para 15 postos</t>
  </si>
  <si>
    <t>Blazer, na cor preta ou azul-marinho, confeccionado em tecido Oxford.</t>
  </si>
  <si>
    <t>Blusa social manga curta, na cor branca, confeccionada em tecido 100% poliéster ou tricoline, de botões, com abertura frontal.</t>
  </si>
  <si>
    <t>Calça social, da mesma cor do Blazer, confeccionada em tecido Oxford.</t>
  </si>
  <si>
    <t>Meia ¾, na cor preta</t>
  </si>
  <si>
    <t>Sapato social fechado, de couro natural ou sintético</t>
  </si>
  <si>
    <t>Crachá de identificação</t>
  </si>
  <si>
    <t>Par</t>
  </si>
  <si>
    <t xml:space="preserve">(1) - Incidências conforme metodologia do Caderno de Composição de Custos do ME (SEGES) para Limpeza e Conservação, no Estado de Alagoas (Atualização 2019). </t>
  </si>
  <si>
    <t xml:space="preserve">Município/UF: </t>
  </si>
  <si>
    <t>Arapiraca/AL</t>
  </si>
  <si>
    <t>MAPA COMPARATIVO</t>
  </si>
  <si>
    <t>ALGAS                                       UASG 952437                             PE 262021</t>
  </si>
  <si>
    <t xml:space="preserve">Módulo 1 (Composição da Remuneração)- Valores com base na CCT utilizada na formação do custo da mão de obra pelo órgão licitante. </t>
  </si>
  <si>
    <t>Substituto na cobertura de Outras ausências (especificar)  Outros (Reciclagem, Doença, Consulta, Óbitos em família, Casamento, Doação de Sangue, Testemunho, Pré-natal) (3,874 dias ou 1,08%)</t>
  </si>
  <si>
    <t>Total (29,4737 dias ou 8,20%)</t>
  </si>
  <si>
    <t>Módulo 1 (Composição da Remuneração)- Valores com base na CCT utilizada na formação do custo da mão de obra pelo órgão licitante, ACRESCIDOS DE 30%, EM RAZÃO DO ADICIONAL DE PERICULOSIDADE DEVIDO NO LOCAL DE PRESTAÇÃO DOS SERVIÇOS.</t>
  </si>
  <si>
    <t>Observações:</t>
  </si>
  <si>
    <t>02 – Metodologia para definição dos valores médios dos insumos diversos, conforme Portaria nº 449 – SE/MJSP. Para definição dos valores referenciais foi utilizada a média como medida de tendência e para exclusão dos valores inexequíveis ou excessivamente elevados definiu-se: i) o desvio padrão das amostras pesquisadas; ii) os limites mínimos e máximos (extremos das amostras) com aplicação do desvio padrão; e iii) exclusão dos valores extremos, ou seja, abaixo do limite mínimo e acima do limite máximo, para definição do valor médio final.</t>
  </si>
  <si>
    <t>Número do Processo (SEI): 08230.002928/2024-11</t>
  </si>
  <si>
    <t>AL000026/2024</t>
  </si>
  <si>
    <r>
      <t xml:space="preserve">Salário Normativo da Categoria Profissional: </t>
    </r>
    <r>
      <rPr>
        <b/>
        <sz val="12"/>
        <color rgb="FF000000"/>
        <rFont val="Times New Roman"/>
        <family val="1"/>
      </rPr>
      <t>R$ 1.733,00</t>
    </r>
  </si>
  <si>
    <r>
      <t xml:space="preserve">Data-Base da Categoria (dia/mês/ano): </t>
    </r>
    <r>
      <rPr>
        <b/>
        <sz val="12"/>
        <color rgb="FF000000"/>
        <rFont val="Times New Roman"/>
        <family val="1"/>
      </rPr>
      <t>01/01/2024</t>
    </r>
  </si>
  <si>
    <t>A – Vale Transporte (VT). Em Maceió/AL = R$ 4,00, conforme Decreto nº 9449/2023 – PMM. Dedução Legal de 6% do salário-base (SB), conforme art. 4º. Parágrafo único, da Lei 7.418/85.  Memória de Cálculo - VT = [(22 x 2 x R$ 4,00) – (SB x 6%)]</t>
  </si>
  <si>
    <t>B – Auxílio-Refeição (AR). R$ 25,00, conforme Cláusula Nona da CCT. Custeio de 20% pelo empregado, conforme Parágrafo Terceiro da Cláusula Nona da CCT. Memória de Cálculo – AR = (R$ 24,00 x 22) x 80%;</t>
  </si>
  <si>
    <t>A – Vale Transporte (VT). Em Arapiraca/AL = R$ 4,00, conforme decisão do Conselho Municipal de Transportes e Trânsito de Arapiraca. Dedução Legal de 6% do salário-base (SB), conforme art. 4º. Parágrafo único, da Lei 7.418/85.    Memória de Cálculo - VT = [(22 x 2 x R$ 4,00) – (SB x 6%)]</t>
  </si>
  <si>
    <t>C - Conforme Cláusula 11 da CCT/2024.</t>
  </si>
  <si>
    <t>A – Vale Transporte (VT). Em Maceió/AL = R$ 4,00, conforme Decreto nº 9449/2024 – PMM. Dedução Legal de 6% do salário-base (SB), conforme art. 4º. Parágrafo único, da Lei 7.418/85.  Memória de Cálculo - VT = [(22 x 2 x R$ 4,00) – (SB x 6%)]</t>
  </si>
  <si>
    <t>B – Auxílio-Refeição (AR). R$ 25,00, conforme Cláusula Nona da CCT. Custeio de 20% pelo empregado, conforme Parágrafo Terceiro da Cláusula Nona da CCT. Memória de Cálculo – AR = (R$ 25,00 x 22) x 80%;</t>
  </si>
  <si>
    <t>01 – Extratos das pesquisas no Arquivo SEI 35407744;</t>
  </si>
  <si>
    <t>PF/BA                                       UASG 200346                            PE 3/2023</t>
  </si>
  <si>
    <t>MS                    UASG 250019                           PE 02/2023</t>
  </si>
  <si>
    <t>MS                     UASG  250019                           PE022023</t>
  </si>
  <si>
    <t>PMM / AL               UASG 926703              PE 153/2023</t>
  </si>
  <si>
    <t>Pesquisa de Licitações - Painel de Preços - Recepção (44h)                                         MACEIÓ E ARAPIRACA - SEM PERICULOSIDADE</t>
  </si>
  <si>
    <t>Pesquisa de Licitações - Painel de Preços - Recepção (44h)                                           (COM ADICIONAL DE  PERICULOSIDADE)</t>
  </si>
  <si>
    <t>CRF /AL            UASG 389439         PE 2/2023</t>
  </si>
  <si>
    <t>Portaria MJSP - 449/2021</t>
  </si>
  <si>
    <t>Licitação nº: 90005/2024 - Pregão Eletrônico</t>
  </si>
  <si>
    <r>
      <t xml:space="preserve">PLANILHA DE CUSTOS E FORMAÇÃO DE PREÇOS                                                                                                           (IN nº 05/2017 - SLTI/2017)                                                                                                    </t>
    </r>
    <r>
      <rPr>
        <sz val="12"/>
        <color rgb="FFFF0000"/>
        <rFont val="Times New Roman"/>
        <family val="1"/>
      </rPr>
      <t>Com ajustes após publicação da Lei n° 13.467, de 2017.</t>
    </r>
  </si>
  <si>
    <r>
      <t xml:space="preserve">PLANILHA DE CUSTOS E FORMAÇÃO DE PREÇOS                                                                                                                                   (IN nº 05/2017 - SLTI/2017)                                                                                   </t>
    </r>
    <r>
      <rPr>
        <sz val="12"/>
        <color rgb="FFFF0000"/>
        <rFont val="Times New Roman"/>
        <family val="1"/>
      </rPr>
      <t>Com ajustes após publicação da Lei n° 13.467, de 2017.</t>
    </r>
  </si>
  <si>
    <r>
      <t xml:space="preserve">PLANILHA DE CUSTOS E FORMAÇÃO DE PREÇOS                                                                                                                                                      (IN nº 05/2017 - SLTI/2017)                                                                                                                                           </t>
    </r>
    <r>
      <rPr>
        <sz val="12"/>
        <color rgb="FFFF0000"/>
        <rFont val="Times New Roman"/>
        <family val="1"/>
      </rPr>
      <t>Com ajustes após publicação da Lei n° 13.467, de 2017.</t>
    </r>
  </si>
  <si>
    <t>Recepção  - Uniforme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</si>
</sst>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000"/>
    <numFmt numFmtId="165" formatCode="_(* #,##0.00_);_(* \(#,##0.00\);_(* \-??_);_(@_)"/>
    <numFmt numFmtId="166" formatCode="0.00000"/>
    <numFmt numFmtId="167" formatCode="0.000%"/>
    <numFmt numFmtId="168" formatCode="0.000000%"/>
    <numFmt numFmtId="169" formatCode="0.000000"/>
    <numFmt numFmtId="170" formatCode="&quot;R$&quot;\ #,##0.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2"/>
      <color theme="0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6"/>
      <name val="Times New Roman"/>
      <family val="1"/>
    </font>
    <font>
      <sz val="9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u/>
      <sz val="11"/>
      <name val="Times New Roman"/>
      <family val="1"/>
    </font>
    <font>
      <sz val="10"/>
      <color theme="1"/>
      <name val="Calibri"/>
      <family val="2"/>
      <scheme val="minor"/>
    </font>
    <font>
      <sz val="10"/>
      <color theme="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2">
    <xf numFmtId="0" fontId="0" fillId="0" borderId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3" applyNumberFormat="0" applyFill="0" applyAlignment="0" applyProtection="0"/>
    <xf numFmtId="0" fontId="8" fillId="0" borderId="34" applyNumberFormat="0" applyFill="0" applyAlignment="0" applyProtection="0"/>
    <xf numFmtId="0" fontId="9" fillId="0" borderId="3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36" applyNumberFormat="0" applyAlignment="0" applyProtection="0"/>
    <xf numFmtId="0" fontId="14" fillId="7" borderId="37" applyNumberFormat="0" applyAlignment="0" applyProtection="0"/>
    <xf numFmtId="0" fontId="15" fillId="7" borderId="36" applyNumberFormat="0" applyAlignment="0" applyProtection="0"/>
    <xf numFmtId="0" fontId="16" fillId="0" borderId="38" applyNumberFormat="0" applyFill="0" applyAlignment="0" applyProtection="0"/>
    <xf numFmtId="0" fontId="17" fillId="8" borderId="39" applyNumberFormat="0" applyAlignment="0" applyProtection="0"/>
    <xf numFmtId="0" fontId="18" fillId="0" borderId="0" applyNumberFormat="0" applyFill="0" applyBorder="0" applyAlignment="0" applyProtection="0"/>
    <xf numFmtId="0" fontId="1" fillId="9" borderId="40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41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327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left"/>
    </xf>
    <xf numFmtId="0" fontId="2" fillId="35" borderId="0" xfId="0" applyFont="1" applyFill="1" applyAlignment="1">
      <alignment vertical="center"/>
    </xf>
    <xf numFmtId="0" fontId="3" fillId="0" borderId="1" xfId="0" applyFont="1" applyBorder="1" applyAlignment="1">
      <alignment horizontal="center"/>
    </xf>
    <xf numFmtId="0" fontId="24" fillId="0" borderId="1" xfId="0" applyFont="1" applyBorder="1"/>
    <xf numFmtId="9" fontId="24" fillId="0" borderId="1" xfId="0" applyNumberFormat="1" applyFont="1" applyBorder="1"/>
    <xf numFmtId="2" fontId="24" fillId="0" borderId="1" xfId="0" applyNumberFormat="1" applyFont="1" applyBorder="1"/>
    <xf numFmtId="0" fontId="30" fillId="0" borderId="1" xfId="0" applyFont="1" applyBorder="1"/>
    <xf numFmtId="10" fontId="24" fillId="0" borderId="1" xfId="0" applyNumberFormat="1" applyFont="1" applyBorder="1"/>
    <xf numFmtId="166" fontId="24" fillId="0" borderId="1" xfId="0" applyNumberFormat="1" applyFont="1" applyBorder="1"/>
    <xf numFmtId="0" fontId="31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2" fillId="0" borderId="1" xfId="0" applyFont="1" applyBorder="1"/>
    <xf numFmtId="167" fontId="24" fillId="0" borderId="1" xfId="0" applyNumberFormat="1" applyFont="1" applyBorder="1"/>
    <xf numFmtId="168" fontId="24" fillId="0" borderId="1" xfId="0" applyNumberFormat="1" applyFont="1" applyBorder="1"/>
    <xf numFmtId="164" fontId="24" fillId="0" borderId="1" xfId="0" applyNumberFormat="1" applyFont="1" applyBorder="1" applyAlignment="1">
      <alignment horizontal="left" indent="2"/>
    </xf>
    <xf numFmtId="0" fontId="24" fillId="0" borderId="1" xfId="0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vertical="center" wrapText="1"/>
    </xf>
    <xf numFmtId="2" fontId="24" fillId="0" borderId="1" xfId="0" applyNumberFormat="1" applyFont="1" applyBorder="1" applyAlignment="1">
      <alignment horizontal="right" vertical="center" wrapText="1"/>
    </xf>
    <xf numFmtId="4" fontId="24" fillId="0" borderId="1" xfId="0" applyNumberFormat="1" applyFont="1" applyBorder="1"/>
    <xf numFmtId="0" fontId="24" fillId="0" borderId="1" xfId="0" applyFont="1" applyBorder="1" applyAlignment="1">
      <alignment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3" fillId="0" borderId="1" xfId="0" applyFont="1" applyBorder="1"/>
    <xf numFmtId="0" fontId="24" fillId="0" borderId="1" xfId="0" applyFont="1" applyBorder="1" applyAlignment="1">
      <alignment wrapText="1"/>
    </xf>
    <xf numFmtId="4" fontId="24" fillId="0" borderId="1" xfId="0" applyNumberFormat="1" applyFont="1" applyBorder="1" applyAlignment="1">
      <alignment wrapText="1"/>
    </xf>
    <xf numFmtId="16" fontId="24" fillId="0" borderId="1" xfId="0" applyNumberFormat="1" applyFont="1" applyBorder="1"/>
    <xf numFmtId="2" fontId="4" fillId="0" borderId="1" xfId="0" applyNumberFormat="1" applyFont="1" applyBorder="1"/>
    <xf numFmtId="0" fontId="24" fillId="0" borderId="19" xfId="0" applyFont="1" applyBorder="1"/>
    <xf numFmtId="0" fontId="24" fillId="0" borderId="14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31" fillId="0" borderId="1" xfId="0" applyFont="1" applyBorder="1" applyAlignment="1">
      <alignment vertical="justify" wrapText="1"/>
    </xf>
    <xf numFmtId="0" fontId="24" fillId="0" borderId="1" xfId="0" applyFont="1" applyBorder="1" applyAlignment="1">
      <alignment vertical="justify" wrapText="1"/>
    </xf>
    <xf numFmtId="0" fontId="3" fillId="0" borderId="4" xfId="0" applyFont="1" applyBorder="1"/>
    <xf numFmtId="0" fontId="3" fillId="0" borderId="6" xfId="0" applyFont="1" applyBorder="1"/>
    <xf numFmtId="0" fontId="3" fillId="0" borderId="13" xfId="0" applyFont="1" applyBorder="1" applyAlignment="1">
      <alignment horizontal="center"/>
    </xf>
    <xf numFmtId="0" fontId="36" fillId="0" borderId="1" xfId="51" applyFont="1" applyFill="1" applyBorder="1"/>
    <xf numFmtId="2" fontId="3" fillId="0" borderId="0" xfId="0" applyNumberFormat="1" applyFont="1" applyAlignment="1">
      <alignment horizontal="right" vertical="center" wrapText="1"/>
    </xf>
    <xf numFmtId="164" fontId="24" fillId="0" borderId="1" xfId="0" applyNumberFormat="1" applyFont="1" applyBorder="1" applyAlignment="1">
      <alignment horizontal="right" vertical="center" wrapText="1"/>
    </xf>
    <xf numFmtId="169" fontId="24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2" fontId="24" fillId="0" borderId="14" xfId="0" applyNumberFormat="1" applyFont="1" applyBorder="1"/>
    <xf numFmtId="0" fontId="29" fillId="0" borderId="1" xfId="0" applyFont="1" applyBorder="1" applyAlignment="1">
      <alignment horizontal="center"/>
    </xf>
    <xf numFmtId="10" fontId="4" fillId="0" borderId="1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/>
    <xf numFmtId="0" fontId="24" fillId="0" borderId="4" xfId="0" applyFont="1" applyBorder="1" applyAlignment="1">
      <alignment horizontal="center"/>
    </xf>
    <xf numFmtId="0" fontId="24" fillId="0" borderId="8" xfId="0" applyFont="1" applyBorder="1" applyAlignment="1">
      <alignment horizontal="center" vertical="center" wrapText="1"/>
    </xf>
    <xf numFmtId="170" fontId="3" fillId="0" borderId="9" xfId="0" applyNumberFormat="1" applyFont="1" applyBorder="1" applyAlignment="1">
      <alignment horizontal="right"/>
    </xf>
    <xf numFmtId="170" fontId="3" fillId="0" borderId="5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vertical="center" wrapText="1"/>
    </xf>
    <xf numFmtId="10" fontId="0" fillId="0" borderId="0" xfId="0" applyNumberFormat="1"/>
    <xf numFmtId="0" fontId="3" fillId="0" borderId="28" xfId="0" applyFont="1" applyBorder="1"/>
    <xf numFmtId="0" fontId="3" fillId="0" borderId="0" xfId="0" applyFont="1" applyAlignment="1">
      <alignment vertical="center" wrapText="1"/>
    </xf>
    <xf numFmtId="10" fontId="3" fillId="0" borderId="1" xfId="0" applyNumberFormat="1" applyFont="1" applyBorder="1"/>
    <xf numFmtId="2" fontId="2" fillId="0" borderId="1" xfId="0" applyNumberFormat="1" applyFont="1" applyBorder="1"/>
    <xf numFmtId="0" fontId="2" fillId="0" borderId="1" xfId="0" applyFont="1" applyBorder="1"/>
    <xf numFmtId="0" fontId="24" fillId="0" borderId="1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46" xfId="0" applyFont="1" applyBorder="1"/>
    <xf numFmtId="0" fontId="25" fillId="0" borderId="46" xfId="0" applyFont="1" applyBorder="1"/>
    <xf numFmtId="0" fontId="38" fillId="0" borderId="46" xfId="0" applyFont="1" applyBorder="1"/>
    <xf numFmtId="0" fontId="3" fillId="0" borderId="14" xfId="0" applyFont="1" applyBorder="1"/>
    <xf numFmtId="0" fontId="3" fillId="0" borderId="55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2" xfId="0" applyFont="1" applyBorder="1"/>
    <xf numFmtId="0" fontId="3" fillId="0" borderId="57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2" fillId="0" borderId="42" xfId="0" applyFont="1" applyBorder="1" applyAlignment="1">
      <alignment vertical="center"/>
    </xf>
    <xf numFmtId="2" fontId="3" fillId="0" borderId="5" xfId="0" applyNumberFormat="1" applyFont="1" applyBorder="1"/>
    <xf numFmtId="0" fontId="27" fillId="0" borderId="42" xfId="0" applyFont="1" applyBorder="1"/>
    <xf numFmtId="0" fontId="27" fillId="0" borderId="0" xfId="0" applyFont="1"/>
    <xf numFmtId="0" fontId="2" fillId="0" borderId="42" xfId="0" applyFont="1" applyBorder="1" applyAlignment="1">
      <alignment horizontal="center" vertical="center" wrapText="1"/>
    </xf>
    <xf numFmtId="2" fontId="3" fillId="0" borderId="57" xfId="0" applyNumberFormat="1" applyFont="1" applyBorder="1" applyAlignment="1">
      <alignment horizontal="right" vertical="center" wrapText="1"/>
    </xf>
    <xf numFmtId="0" fontId="2" fillId="35" borderId="42" xfId="0" applyFont="1" applyFill="1" applyBorder="1" applyAlignment="1">
      <alignment vertical="center"/>
    </xf>
    <xf numFmtId="0" fontId="3" fillId="35" borderId="57" xfId="0" applyFont="1" applyFill="1" applyBorder="1"/>
    <xf numFmtId="0" fontId="3" fillId="0" borderId="42" xfId="0" applyFont="1" applyBorder="1" applyAlignment="1">
      <alignment vertical="center"/>
    </xf>
    <xf numFmtId="2" fontId="3" fillId="0" borderId="43" xfId="0" applyNumberFormat="1" applyFont="1" applyBorder="1" applyAlignment="1">
      <alignment horizontal="right" vertical="center" wrapText="1"/>
    </xf>
    <xf numFmtId="2" fontId="3" fillId="0" borderId="23" xfId="0" applyNumberFormat="1" applyFont="1" applyBorder="1" applyAlignment="1">
      <alignment horizontal="right" vertical="center" wrapText="1"/>
    </xf>
    <xf numFmtId="2" fontId="3" fillId="0" borderId="0" xfId="0" applyNumberFormat="1" applyFont="1"/>
    <xf numFmtId="2" fontId="3" fillId="0" borderId="5" xfId="0" applyNumberFormat="1" applyFont="1" applyBorder="1" applyAlignment="1">
      <alignment vertical="center" wrapText="1"/>
    </xf>
    <xf numFmtId="2" fontId="3" fillId="0" borderId="57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4" fontId="3" fillId="0" borderId="57" xfId="0" applyNumberFormat="1" applyFont="1" applyBorder="1"/>
    <xf numFmtId="0" fontId="4" fillId="34" borderId="5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2" fillId="0" borderId="7" xfId="0" applyNumberFormat="1" applyFont="1" applyBorder="1"/>
    <xf numFmtId="0" fontId="29" fillId="0" borderId="0" xfId="0" applyFont="1"/>
    <xf numFmtId="0" fontId="25" fillId="0" borderId="61" xfId="0" applyFont="1" applyBorder="1"/>
    <xf numFmtId="0" fontId="24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vertical="center" wrapText="1"/>
    </xf>
    <xf numFmtId="0" fontId="25" fillId="0" borderId="52" xfId="0" applyFont="1" applyBorder="1"/>
    <xf numFmtId="0" fontId="4" fillId="0" borderId="14" xfId="0" applyFont="1" applyBorder="1" applyAlignment="1">
      <alignment vertical="center" wrapText="1"/>
    </xf>
    <xf numFmtId="0" fontId="24" fillId="0" borderId="14" xfId="0" applyFont="1" applyBorder="1" applyAlignment="1">
      <alignment horizontal="center" vertical="center" wrapText="1"/>
    </xf>
    <xf numFmtId="0" fontId="25" fillId="0" borderId="1" xfId="0" applyFont="1" applyBorder="1"/>
    <xf numFmtId="170" fontId="2" fillId="0" borderId="17" xfId="0" applyNumberFormat="1" applyFont="1" applyBorder="1" applyAlignment="1">
      <alignment horizontal="right"/>
    </xf>
    <xf numFmtId="0" fontId="29" fillId="0" borderId="63" xfId="0" applyFont="1" applyBorder="1"/>
    <xf numFmtId="0" fontId="29" fillId="0" borderId="24" xfId="0" applyFont="1" applyBorder="1"/>
    <xf numFmtId="0" fontId="29" fillId="0" borderId="62" xfId="0" applyFont="1" applyBorder="1"/>
    <xf numFmtId="0" fontId="29" fillId="0" borderId="53" xfId="0" applyFont="1" applyBorder="1"/>
    <xf numFmtId="0" fontId="29" fillId="0" borderId="61" xfId="0" applyFont="1" applyBorder="1"/>
    <xf numFmtId="0" fontId="29" fillId="0" borderId="55" xfId="0" applyFont="1" applyBorder="1"/>
    <xf numFmtId="0" fontId="29" fillId="0" borderId="51" xfId="0" applyFont="1" applyBorder="1"/>
    <xf numFmtId="0" fontId="29" fillId="0" borderId="52" xfId="0" applyFont="1" applyBorder="1"/>
    <xf numFmtId="0" fontId="34" fillId="0" borderId="0" xfId="0" applyFont="1"/>
    <xf numFmtId="164" fontId="24" fillId="0" borderId="14" xfId="0" applyNumberFormat="1" applyFont="1" applyBorder="1" applyAlignment="1">
      <alignment horizontal="right" vertical="center" wrapText="1"/>
    </xf>
    <xf numFmtId="164" fontId="24" fillId="0" borderId="1" xfId="0" applyNumberFormat="1" applyFont="1" applyBorder="1"/>
    <xf numFmtId="0" fontId="34" fillId="0" borderId="1" xfId="0" applyFont="1" applyBorder="1"/>
    <xf numFmtId="0" fontId="3" fillId="0" borderId="10" xfId="0" applyFont="1" applyBorder="1" applyAlignment="1">
      <alignment horizontal="center"/>
    </xf>
    <xf numFmtId="4" fontId="2" fillId="0" borderId="11" xfId="0" applyNumberFormat="1" applyFont="1" applyBorder="1"/>
    <xf numFmtId="4" fontId="2" fillId="0" borderId="5" xfId="0" applyNumberFormat="1" applyFont="1" applyBorder="1" applyAlignment="1">
      <alignment horizontal="right"/>
    </xf>
    <xf numFmtId="2" fontId="3" fillId="36" borderId="1" xfId="0" applyNumberFormat="1" applyFont="1" applyFill="1" applyBorder="1"/>
    <xf numFmtId="2" fontId="23" fillId="0" borderId="14" xfId="0" applyNumberFormat="1" applyFont="1" applyBorder="1"/>
    <xf numFmtId="2" fontId="3" fillId="0" borderId="14" xfId="0" applyNumberFormat="1" applyFont="1" applyBorder="1"/>
    <xf numFmtId="2" fontId="23" fillId="0" borderId="14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23" fillId="0" borderId="1" xfId="0" applyNumberFormat="1" applyFont="1" applyBorder="1"/>
    <xf numFmtId="2" fontId="3" fillId="0" borderId="20" xfId="0" applyNumberFormat="1" applyFont="1" applyBorder="1" applyAlignment="1">
      <alignment horizontal="right" vertical="center" wrapText="1"/>
    </xf>
    <xf numFmtId="10" fontId="3" fillId="36" borderId="1" xfId="0" applyNumberFormat="1" applyFont="1" applyFill="1" applyBorder="1"/>
    <xf numFmtId="2" fontId="2" fillId="36" borderId="1" xfId="0" applyNumberFormat="1" applyFont="1" applyFill="1" applyBorder="1"/>
    <xf numFmtId="0" fontId="3" fillId="36" borderId="1" xfId="0" applyFont="1" applyFill="1" applyBorder="1"/>
    <xf numFmtId="167" fontId="3" fillId="0" borderId="1" xfId="0" applyNumberFormat="1" applyFont="1" applyBorder="1"/>
    <xf numFmtId="0" fontId="2" fillId="37" borderId="13" xfId="0" applyFont="1" applyFill="1" applyBorder="1" applyAlignment="1">
      <alignment horizontal="center"/>
    </xf>
    <xf numFmtId="2" fontId="3" fillId="37" borderId="14" xfId="0" applyNumberFormat="1" applyFont="1" applyFill="1" applyBorder="1"/>
    <xf numFmtId="2" fontId="3" fillId="37" borderId="14" xfId="0" applyNumberFormat="1" applyFont="1" applyFill="1" applyBorder="1" applyAlignment="1">
      <alignment horizontal="right"/>
    </xf>
    <xf numFmtId="2" fontId="3" fillId="37" borderId="1" xfId="0" applyNumberFormat="1" applyFont="1" applyFill="1" applyBorder="1"/>
    <xf numFmtId="4" fontId="3" fillId="0" borderId="0" xfId="0" applyNumberFormat="1" applyFont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justify" vertical="justify"/>
    </xf>
    <xf numFmtId="0" fontId="27" fillId="0" borderId="0" xfId="0" applyFont="1" applyAlignment="1">
      <alignment horizontal="justify" vertical="justify"/>
    </xf>
    <xf numFmtId="0" fontId="27" fillId="0" borderId="57" xfId="0" applyFont="1" applyBorder="1" applyAlignment="1">
      <alignment horizontal="justify" vertical="justify"/>
    </xf>
    <xf numFmtId="0" fontId="27" fillId="0" borderId="42" xfId="0" applyFont="1" applyBorder="1" applyAlignment="1">
      <alignment horizontal="left" vertical="justify"/>
    </xf>
    <xf numFmtId="0" fontId="27" fillId="0" borderId="0" xfId="0" applyFont="1" applyAlignment="1">
      <alignment horizontal="left" vertical="justify"/>
    </xf>
    <xf numFmtId="0" fontId="27" fillId="0" borderId="57" xfId="0" applyFont="1" applyBorder="1" applyAlignment="1">
      <alignment horizontal="left" vertical="justify"/>
    </xf>
    <xf numFmtId="0" fontId="27" fillId="0" borderId="0" xfId="0" applyFont="1" applyAlignment="1">
      <alignment horizontal="justify" vertical="justify" wrapText="1"/>
    </xf>
    <xf numFmtId="0" fontId="2" fillId="35" borderId="42" xfId="0" applyFont="1" applyFill="1" applyBorder="1" applyAlignment="1">
      <alignment horizontal="center" vertical="center"/>
    </xf>
    <xf numFmtId="0" fontId="2" fillId="35" borderId="0" xfId="0" applyFont="1" applyFill="1" applyAlignment="1">
      <alignment horizontal="center" vertical="center"/>
    </xf>
    <xf numFmtId="0" fontId="2" fillId="35" borderId="57" xfId="0" applyFont="1" applyFill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justify"/>
    </xf>
    <xf numFmtId="0" fontId="27" fillId="0" borderId="0" xfId="0" applyFont="1" applyAlignment="1">
      <alignment horizontal="center" vertical="justify"/>
    </xf>
    <xf numFmtId="0" fontId="27" fillId="0" borderId="57" xfId="0" applyFont="1" applyBorder="1" applyAlignment="1">
      <alignment horizontal="center" vertical="justify"/>
    </xf>
    <xf numFmtId="0" fontId="3" fillId="0" borderId="21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2" fillId="0" borderId="4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left"/>
    </xf>
    <xf numFmtId="0" fontId="39" fillId="0" borderId="5" xfId="0" applyFont="1" applyBorder="1" applyAlignment="1">
      <alignment horizontal="left"/>
    </xf>
    <xf numFmtId="0" fontId="37" fillId="0" borderId="42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57" xfId="0" applyFont="1" applyBorder="1" applyAlignment="1">
      <alignment horizontal="center"/>
    </xf>
    <xf numFmtId="0" fontId="42" fillId="0" borderId="0" xfId="0" applyFont="1" applyAlignment="1">
      <alignment horizontal="left" wrapText="1"/>
    </xf>
    <xf numFmtId="0" fontId="2" fillId="0" borderId="44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4" fillId="0" borderId="1" xfId="0" applyFont="1" applyBorder="1" applyAlignment="1">
      <alignment horizontal="left"/>
    </xf>
    <xf numFmtId="0" fontId="34" fillId="0" borderId="5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35" borderId="42" xfId="0" applyFont="1" applyFill="1" applyBorder="1" applyAlignment="1">
      <alignment horizontal="left" vertical="center" wrapText="1"/>
    </xf>
    <xf numFmtId="0" fontId="2" fillId="35" borderId="0" xfId="0" applyFont="1" applyFill="1" applyAlignment="1">
      <alignment horizontal="left" vertical="center" wrapText="1"/>
    </xf>
    <xf numFmtId="0" fontId="2" fillId="35" borderId="57" xfId="0" applyFont="1" applyFill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2" fillId="0" borderId="47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4" fillId="0" borderId="13" xfId="0" applyFont="1" applyBorder="1" applyAlignment="1">
      <alignment horizontal="left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4" fillId="34" borderId="60" xfId="0" applyFont="1" applyFill="1" applyBorder="1" applyAlignment="1">
      <alignment horizontal="center"/>
    </xf>
    <xf numFmtId="0" fontId="24" fillId="34" borderId="51" xfId="0" applyFont="1" applyFill="1" applyBorder="1" applyAlignment="1">
      <alignment horizontal="center"/>
    </xf>
    <xf numFmtId="0" fontId="24" fillId="34" borderId="52" xfId="0" applyFont="1" applyFill="1" applyBorder="1" applyAlignment="1">
      <alignment horizontal="center"/>
    </xf>
    <xf numFmtId="0" fontId="3" fillId="0" borderId="28" xfId="0" applyFont="1" applyBorder="1" applyAlignment="1">
      <alignment horizontal="left"/>
    </xf>
    <xf numFmtId="0" fontId="3" fillId="0" borderId="46" xfId="0" applyFont="1" applyBorder="1" applyAlignment="1">
      <alignment horizontal="left"/>
    </xf>
    <xf numFmtId="0" fontId="29" fillId="0" borderId="29" xfId="0" applyFont="1" applyBorder="1" applyAlignment="1">
      <alignment horizontal="left"/>
    </xf>
    <xf numFmtId="0" fontId="29" fillId="0" borderId="50" xfId="0" applyFont="1" applyBorder="1" applyAlignment="1">
      <alignment horizontal="left"/>
    </xf>
    <xf numFmtId="0" fontId="27" fillId="0" borderId="42" xfId="0" applyFont="1" applyBorder="1" applyAlignment="1">
      <alignment horizontal="left" vertical="center" wrapText="1"/>
    </xf>
    <xf numFmtId="0" fontId="27" fillId="0" borderId="57" xfId="0" applyFont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7" fillId="0" borderId="42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57" xfId="0" applyFont="1" applyBorder="1" applyAlignment="1">
      <alignment vertical="center" wrapText="1"/>
    </xf>
    <xf numFmtId="0" fontId="27" fillId="0" borderId="58" xfId="0" applyFont="1" applyBorder="1" applyAlignment="1">
      <alignment horizontal="left" vertical="center" wrapText="1"/>
    </xf>
    <xf numFmtId="0" fontId="27" fillId="0" borderId="53" xfId="0" applyFont="1" applyBorder="1" applyAlignment="1">
      <alignment horizontal="left" vertical="center" wrapText="1"/>
    </xf>
    <xf numFmtId="0" fontId="27" fillId="0" borderId="5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57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wrapText="1"/>
    </xf>
    <xf numFmtId="0" fontId="27" fillId="0" borderId="57" xfId="0" applyFont="1" applyBorder="1" applyAlignment="1">
      <alignment horizontal="left" wrapText="1"/>
    </xf>
    <xf numFmtId="0" fontId="3" fillId="0" borderId="4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7" xfId="0" applyFont="1" applyBorder="1" applyAlignment="1">
      <alignment horizontal="center"/>
    </xf>
    <xf numFmtId="0" fontId="2" fillId="0" borderId="58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/>
    </xf>
    <xf numFmtId="0" fontId="2" fillId="35" borderId="42" xfId="0" applyFont="1" applyFill="1" applyBorder="1" applyAlignment="1">
      <alignment horizontal="left" vertical="center"/>
    </xf>
    <xf numFmtId="0" fontId="2" fillId="35" borderId="0" xfId="0" applyFont="1" applyFill="1" applyAlignment="1">
      <alignment horizontal="left" vertical="center"/>
    </xf>
    <xf numFmtId="0" fontId="2" fillId="35" borderId="57" xfId="0" applyFont="1" applyFill="1" applyBorder="1" applyAlignment="1">
      <alignment horizontal="lef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/>
    </xf>
    <xf numFmtId="0" fontId="26" fillId="0" borderId="1" xfId="0" applyFont="1" applyBorder="1" applyAlignment="1">
      <alignment horizontal="left"/>
    </xf>
    <xf numFmtId="0" fontId="26" fillId="0" borderId="5" xfId="0" applyFont="1" applyBorder="1" applyAlignment="1">
      <alignment horizontal="left"/>
    </xf>
    <xf numFmtId="0" fontId="37" fillId="0" borderId="58" xfId="0" applyFont="1" applyBorder="1" applyAlignment="1">
      <alignment horizontal="left" wrapText="1"/>
    </xf>
    <xf numFmtId="0" fontId="37" fillId="0" borderId="53" xfId="0" applyFont="1" applyBorder="1" applyAlignment="1">
      <alignment horizontal="left" wrapText="1"/>
    </xf>
    <xf numFmtId="0" fontId="37" fillId="0" borderId="59" xfId="0" applyFont="1" applyBorder="1" applyAlignment="1">
      <alignment horizontal="left" wrapText="1"/>
    </xf>
    <xf numFmtId="0" fontId="37" fillId="0" borderId="58" xfId="0" applyFont="1" applyBorder="1" applyAlignment="1">
      <alignment horizontal="center"/>
    </xf>
    <xf numFmtId="0" fontId="37" fillId="0" borderId="53" xfId="0" applyFont="1" applyBorder="1" applyAlignment="1">
      <alignment horizontal="center"/>
    </xf>
    <xf numFmtId="0" fontId="37" fillId="0" borderId="59" xfId="0" applyFont="1" applyBorder="1" applyAlignment="1">
      <alignment horizontal="center"/>
    </xf>
    <xf numFmtId="0" fontId="26" fillId="0" borderId="4" xfId="0" applyFont="1" applyBorder="1" applyAlignment="1">
      <alignment horizontal="left" wrapText="1"/>
    </xf>
    <xf numFmtId="0" fontId="26" fillId="0" borderId="1" xfId="0" applyFont="1" applyBorder="1" applyAlignment="1">
      <alignment horizontal="left" wrapText="1"/>
    </xf>
    <xf numFmtId="0" fontId="26" fillId="0" borderId="5" xfId="0" applyFont="1" applyBorder="1" applyAlignment="1">
      <alignment horizontal="left" wrapText="1"/>
    </xf>
    <xf numFmtId="0" fontId="26" fillId="0" borderId="4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justify" vertical="justify" wrapText="1"/>
    </xf>
    <xf numFmtId="0" fontId="26" fillId="0" borderId="1" xfId="0" applyFont="1" applyBorder="1" applyAlignment="1">
      <alignment horizontal="justify" vertical="justify" wrapText="1"/>
    </xf>
    <xf numFmtId="0" fontId="26" fillId="0" borderId="5" xfId="0" applyFont="1" applyBorder="1" applyAlignment="1">
      <alignment horizontal="justify" vertical="justify" wrapText="1"/>
    </xf>
    <xf numFmtId="0" fontId="26" fillId="0" borderId="0" xfId="0" applyFont="1" applyAlignment="1">
      <alignment horizontal="justify" vertical="justify" wrapText="1"/>
    </xf>
    <xf numFmtId="0" fontId="26" fillId="0" borderId="0" xfId="0" applyFont="1" applyAlignment="1">
      <alignment wrapText="1"/>
    </xf>
    <xf numFmtId="0" fontId="3" fillId="0" borderId="64" xfId="0" applyFont="1" applyBorder="1" applyAlignment="1">
      <alignment horizontal="left"/>
    </xf>
    <xf numFmtId="0" fontId="3" fillId="0" borderId="65" xfId="0" applyFont="1" applyBorder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9" fillId="0" borderId="2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/>
    </xf>
    <xf numFmtId="0" fontId="41" fillId="0" borderId="16" xfId="0" applyFont="1" applyBorder="1" applyAlignment="1">
      <alignment horizontal="center"/>
    </xf>
    <xf numFmtId="0" fontId="41" fillId="37" borderId="27" xfId="0" applyFont="1" applyFill="1" applyBorder="1" applyAlignment="1">
      <alignment horizontal="center"/>
    </xf>
    <xf numFmtId="0" fontId="29" fillId="37" borderId="47" xfId="0" applyFont="1" applyFill="1" applyBorder="1" applyAlignment="1">
      <alignment horizontal="center"/>
    </xf>
    <xf numFmtId="0" fontId="29" fillId="37" borderId="56" xfId="0" applyFont="1" applyFill="1" applyBorder="1" applyAlignment="1">
      <alignment horizontal="center"/>
    </xf>
    <xf numFmtId="0" fontId="37" fillId="0" borderId="0" xfId="0" applyFont="1" applyAlignment="1">
      <alignment horizontal="left" wrapText="1"/>
    </xf>
    <xf numFmtId="0" fontId="37" fillId="0" borderId="63" xfId="0" applyFont="1" applyBorder="1" applyAlignment="1">
      <alignment horizontal="left" wrapText="1"/>
    </xf>
    <xf numFmtId="0" fontId="37" fillId="0" borderId="0" xfId="0" applyFont="1" applyAlignment="1">
      <alignment horizontal="left"/>
    </xf>
    <xf numFmtId="0" fontId="37" fillId="0" borderId="63" xfId="0" applyFont="1" applyBorder="1" applyAlignment="1">
      <alignment horizontal="left"/>
    </xf>
    <xf numFmtId="0" fontId="2" fillId="0" borderId="28" xfId="0" applyFont="1" applyBorder="1" applyAlignment="1">
      <alignment horizontal="center" wrapText="1"/>
    </xf>
    <xf numFmtId="0" fontId="2" fillId="0" borderId="54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2" fillId="36" borderId="62" xfId="0" applyFont="1" applyFill="1" applyBorder="1" applyAlignment="1">
      <alignment horizontal="center" vertical="center" wrapText="1"/>
    </xf>
    <xf numFmtId="0" fontId="2" fillId="36" borderId="61" xfId="0" applyFont="1" applyFill="1" applyBorder="1" applyAlignment="1">
      <alignment horizontal="center" vertical="center" wrapText="1"/>
    </xf>
    <xf numFmtId="0" fontId="2" fillId="36" borderId="55" xfId="0" applyFont="1" applyFill="1" applyBorder="1" applyAlignment="1">
      <alignment horizontal="center" vertical="center" wrapText="1"/>
    </xf>
    <xf numFmtId="0" fontId="2" fillId="36" borderId="52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43" fillId="0" borderId="51" xfId="0" applyFont="1" applyBorder="1" applyAlignment="1">
      <alignment horizontal="center"/>
    </xf>
    <xf numFmtId="0" fontId="0" fillId="0" borderId="5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36" borderId="1" xfId="0" applyFont="1" applyFill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left"/>
    </xf>
    <xf numFmtId="0" fontId="2" fillId="0" borderId="62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52">
    <cellStyle name="20% - Ênfase1" xfId="22" builtinId="30" customBuiltin="1"/>
    <cellStyle name="20% - Ênfase2" xfId="26" builtinId="34" customBuiltin="1"/>
    <cellStyle name="20% - Ênfase3" xfId="30" builtinId="38" customBuiltin="1"/>
    <cellStyle name="20% - Ênfase4" xfId="34" builtinId="42" customBuiltin="1"/>
    <cellStyle name="20% - Ênfase5" xfId="38" builtinId="46" customBuiltin="1"/>
    <cellStyle name="20% - Ênfase6" xfId="42" builtinId="50" customBuiltin="1"/>
    <cellStyle name="40% - Ênfase1" xfId="23" builtinId="31" customBuiltin="1"/>
    <cellStyle name="40% - Ênfase2" xfId="27" builtinId="35" customBuiltin="1"/>
    <cellStyle name="40% - Ênfase3" xfId="31" builtinId="39" customBuiltin="1"/>
    <cellStyle name="40% - Ênfase4" xfId="35" builtinId="43" customBuiltin="1"/>
    <cellStyle name="40% - Ênfase5" xfId="39" builtinId="47" customBuiltin="1"/>
    <cellStyle name="40% - Ênfase6" xfId="43" builtinId="51" customBuiltin="1"/>
    <cellStyle name="60% - Ênfase1" xfId="24" builtinId="32" customBuiltin="1"/>
    <cellStyle name="60% - Ênfase2" xfId="28" builtinId="36" customBuiltin="1"/>
    <cellStyle name="60% - Ênfase3" xfId="32" builtinId="40" customBuiltin="1"/>
    <cellStyle name="60% - Ênfase4" xfId="36" builtinId="44" customBuiltin="1"/>
    <cellStyle name="60% - Ênfase5" xfId="40" builtinId="48" customBuiltin="1"/>
    <cellStyle name="60% - Ênfase6" xfId="44" builtinId="52" customBuiltin="1"/>
    <cellStyle name="Bom" xfId="9" builtinId="26" customBuiltin="1"/>
    <cellStyle name="Cálculo" xfId="14" builtinId="22" customBuiltin="1"/>
    <cellStyle name="Célula de Verificação" xfId="16" builtinId="23" customBuiltin="1"/>
    <cellStyle name="Célula Vinculada" xfId="15" builtinId="24" customBuiltin="1"/>
    <cellStyle name="Ênfase1" xfId="21" builtinId="29" customBuiltin="1"/>
    <cellStyle name="Ênfase2" xfId="25" builtinId="33" customBuiltin="1"/>
    <cellStyle name="Ênfase3" xfId="29" builtinId="37" customBuiltin="1"/>
    <cellStyle name="Ênfase4" xfId="33" builtinId="41" customBuiltin="1"/>
    <cellStyle name="Ênfase5" xfId="37" builtinId="45" customBuiltin="1"/>
    <cellStyle name="Ênfase6" xfId="41" builtinId="49" customBuiltin="1"/>
    <cellStyle name="Entrada" xfId="12" builtinId="20" customBuiltin="1"/>
    <cellStyle name="Hiperlink" xfId="51" builtinId="8"/>
    <cellStyle name="Neutro" xfId="11" builtinId="28" customBuiltin="1"/>
    <cellStyle name="Normal" xfId="0" builtinId="0"/>
    <cellStyle name="Normal 2" xfId="46" xr:uid="{00000000-0005-0000-0000-000020000000}"/>
    <cellStyle name="Nota" xfId="18" builtinId="10" customBuiltin="1"/>
    <cellStyle name="Ruim" xfId="10" builtinId="27" customBuiltin="1"/>
    <cellStyle name="Saída" xfId="13" builtinId="21" customBuiltin="1"/>
    <cellStyle name="Texto de Aviso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20" builtinId="25" customBuiltin="1"/>
    <cellStyle name="Vírgula 2" xfId="1" xr:uid="{00000000-0005-0000-0000-00002D000000}"/>
    <cellStyle name="Vírgula 3" xfId="3" xr:uid="{00000000-0005-0000-0000-00002E000000}"/>
    <cellStyle name="Vírgula 3 2" xfId="49" xr:uid="{00000000-0005-0000-0000-00002F000000}"/>
    <cellStyle name="Vírgula 4" xfId="2" xr:uid="{00000000-0005-0000-0000-000030000000}"/>
    <cellStyle name="Vírgula 4 2" xfId="48" xr:uid="{00000000-0005-0000-0000-000031000000}"/>
    <cellStyle name="Vírgula 5" xfId="45" xr:uid="{00000000-0005-0000-0000-000032000000}"/>
    <cellStyle name="Vírgula 5 2" xfId="50" xr:uid="{00000000-0005-0000-0000-000033000000}"/>
    <cellStyle name="Vírgula 6" xfId="47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16"/>
  <sheetViews>
    <sheetView showGridLines="0" zoomScale="115" zoomScaleNormal="115" workbookViewId="0">
      <selection activeCell="A4" sqref="A4:D4"/>
    </sheetView>
  </sheetViews>
  <sheetFormatPr defaultColWidth="0" defaultRowHeight="15.75" zeroHeight="1" x14ac:dyDescent="0.25"/>
  <cols>
    <col min="1" max="1" width="9.140625" style="5" customWidth="1"/>
    <col min="2" max="2" width="38.5703125" style="5" customWidth="1"/>
    <col min="3" max="3" width="15" style="5" customWidth="1"/>
    <col min="4" max="4" width="19.28515625" style="5" customWidth="1"/>
    <col min="5" max="5" width="3.42578125" style="6" hidden="1" customWidth="1"/>
    <col min="6" max="6" width="8.28515625" style="10" hidden="1" customWidth="1"/>
    <col min="7" max="7" width="18.28515625" style="10" hidden="1" customWidth="1"/>
    <col min="8" max="8" width="53" style="10" hidden="1" customWidth="1"/>
    <col min="9" max="9" width="10.28515625" style="10" hidden="1" customWidth="1"/>
    <col min="10" max="10" width="9.7109375" style="10" hidden="1" customWidth="1"/>
    <col min="11" max="11" width="10.28515625" style="10" hidden="1" customWidth="1"/>
    <col min="12" max="12" width="10" style="10" hidden="1" customWidth="1"/>
    <col min="13" max="13" width="8.140625" style="10" hidden="1" customWidth="1"/>
    <col min="14" max="15" width="10.7109375" style="10" hidden="1" customWidth="1"/>
    <col min="16" max="16" width="10.140625" style="10" hidden="1" customWidth="1"/>
    <col min="17" max="17" width="9.5703125" style="10" hidden="1" customWidth="1"/>
    <col min="18" max="18" width="9.140625" style="10" hidden="1" customWidth="1"/>
    <col min="19" max="19" width="11.42578125" style="10" hidden="1" customWidth="1"/>
    <col min="20" max="20" width="9.140625" style="10" hidden="1" customWidth="1"/>
    <col min="21" max="16384" width="9.140625" style="5" hidden="1"/>
  </cols>
  <sheetData>
    <row r="1" spans="1:5" ht="49.5" customHeight="1" thickBot="1" x14ac:dyDescent="0.3">
      <c r="A1" s="166" t="s">
        <v>218</v>
      </c>
      <c r="B1" s="167"/>
      <c r="C1" s="167"/>
      <c r="D1" s="168"/>
      <c r="E1" s="69"/>
    </row>
    <row r="2" spans="1:5" ht="16.5" thickBot="1" x14ac:dyDescent="0.3">
      <c r="A2" s="210"/>
      <c r="B2" s="211"/>
      <c r="C2" s="211"/>
      <c r="D2" s="212"/>
      <c r="E2" s="69"/>
    </row>
    <row r="3" spans="1:5" ht="16.5" thickBot="1" x14ac:dyDescent="0.3">
      <c r="A3" s="197" t="s">
        <v>197</v>
      </c>
      <c r="B3" s="198"/>
      <c r="C3" s="198"/>
      <c r="D3" s="199"/>
      <c r="E3" s="69"/>
    </row>
    <row r="4" spans="1:5" ht="16.5" thickBot="1" x14ac:dyDescent="0.3">
      <c r="A4" s="197" t="s">
        <v>216</v>
      </c>
      <c r="B4" s="198"/>
      <c r="C4" s="198"/>
      <c r="D4" s="199"/>
      <c r="E4" s="69"/>
    </row>
    <row r="5" spans="1:5" ht="16.5" thickBot="1" x14ac:dyDescent="0.3">
      <c r="A5" s="197" t="s">
        <v>79</v>
      </c>
      <c r="B5" s="198"/>
      <c r="C5" s="198"/>
      <c r="D5" s="199"/>
      <c r="E5" s="69"/>
    </row>
    <row r="6" spans="1:5" ht="16.5" thickBot="1" x14ac:dyDescent="0.3">
      <c r="A6" s="206"/>
      <c r="B6" s="207"/>
      <c r="C6" s="207"/>
      <c r="D6" s="208"/>
      <c r="E6" s="69"/>
    </row>
    <row r="7" spans="1:5" x14ac:dyDescent="0.25">
      <c r="A7" s="181" t="s">
        <v>80</v>
      </c>
      <c r="B7" s="200"/>
      <c r="C7" s="200"/>
      <c r="D7" s="201"/>
      <c r="E7" s="69"/>
    </row>
    <row r="8" spans="1:5" x14ac:dyDescent="0.25">
      <c r="A8" s="41" t="s">
        <v>9</v>
      </c>
      <c r="B8" s="184" t="s">
        <v>81</v>
      </c>
      <c r="C8" s="184"/>
      <c r="D8" s="74"/>
      <c r="E8" s="69"/>
    </row>
    <row r="9" spans="1:5" x14ac:dyDescent="0.25">
      <c r="A9" s="41" t="s">
        <v>10</v>
      </c>
      <c r="B9" s="184" t="s">
        <v>82</v>
      </c>
      <c r="C9" s="184"/>
      <c r="D9" s="74" t="s">
        <v>85</v>
      </c>
      <c r="E9" s="69"/>
    </row>
    <row r="10" spans="1:5" x14ac:dyDescent="0.25">
      <c r="A10" s="41" t="s">
        <v>11</v>
      </c>
      <c r="B10" s="184" t="s">
        <v>83</v>
      </c>
      <c r="C10" s="184"/>
      <c r="D10" s="74" t="s">
        <v>198</v>
      </c>
      <c r="E10" s="69"/>
    </row>
    <row r="11" spans="1:5" ht="16.5" thickBot="1" x14ac:dyDescent="0.3">
      <c r="A11" s="42" t="s">
        <v>12</v>
      </c>
      <c r="B11" s="209" t="s">
        <v>84</v>
      </c>
      <c r="C11" s="209"/>
      <c r="D11" s="75" t="s">
        <v>86</v>
      </c>
      <c r="E11" s="69"/>
    </row>
    <row r="12" spans="1:5" ht="16.5" thickBot="1" x14ac:dyDescent="0.3">
      <c r="A12" s="206"/>
      <c r="B12" s="207"/>
      <c r="C12" s="207"/>
      <c r="D12" s="208"/>
      <c r="E12" s="69"/>
    </row>
    <row r="13" spans="1:5" x14ac:dyDescent="0.25">
      <c r="A13" s="181" t="s">
        <v>87</v>
      </c>
      <c r="B13" s="200"/>
      <c r="C13" s="200"/>
      <c r="D13" s="201"/>
      <c r="E13" s="69"/>
    </row>
    <row r="14" spans="1:5" x14ac:dyDescent="0.25">
      <c r="A14" s="202" t="s">
        <v>88</v>
      </c>
      <c r="B14" s="203"/>
      <c r="C14" s="50" t="s">
        <v>119</v>
      </c>
      <c r="D14" s="76" t="s">
        <v>89</v>
      </c>
      <c r="E14" s="69"/>
    </row>
    <row r="15" spans="1:5" ht="16.5" thickBot="1" x14ac:dyDescent="0.3">
      <c r="A15" s="204" t="s">
        <v>164</v>
      </c>
      <c r="B15" s="205"/>
      <c r="C15" s="43" t="s">
        <v>90</v>
      </c>
      <c r="D15" s="77">
        <v>3</v>
      </c>
      <c r="E15" s="69"/>
    </row>
    <row r="16" spans="1:5" ht="16.5" thickBot="1" x14ac:dyDescent="0.3">
      <c r="A16" s="206"/>
      <c r="B16" s="207"/>
      <c r="C16" s="207"/>
      <c r="D16" s="208"/>
      <c r="E16" s="69"/>
    </row>
    <row r="17" spans="1:8" x14ac:dyDescent="0.25">
      <c r="A17" s="181" t="s">
        <v>91</v>
      </c>
      <c r="B17" s="182"/>
      <c r="C17" s="182"/>
      <c r="D17" s="183"/>
      <c r="E17" s="69"/>
    </row>
    <row r="18" spans="1:8" x14ac:dyDescent="0.25">
      <c r="A18" s="52">
        <v>1</v>
      </c>
      <c r="B18" s="175" t="s">
        <v>166</v>
      </c>
      <c r="C18" s="175"/>
      <c r="D18" s="176"/>
      <c r="E18" s="69"/>
    </row>
    <row r="19" spans="1:8" x14ac:dyDescent="0.25">
      <c r="A19" s="52">
        <v>2</v>
      </c>
      <c r="B19" s="184" t="s">
        <v>165</v>
      </c>
      <c r="C19" s="184"/>
      <c r="D19" s="185"/>
      <c r="E19" s="69"/>
    </row>
    <row r="20" spans="1:8" x14ac:dyDescent="0.25">
      <c r="A20" s="52">
        <v>3</v>
      </c>
      <c r="B20" s="184" t="s">
        <v>199</v>
      </c>
      <c r="C20" s="184"/>
      <c r="D20" s="185"/>
      <c r="E20" s="69"/>
    </row>
    <row r="21" spans="1:8" x14ac:dyDescent="0.25">
      <c r="A21" s="52">
        <v>4</v>
      </c>
      <c r="B21" s="184" t="s">
        <v>167</v>
      </c>
      <c r="C21" s="184"/>
      <c r="D21" s="185"/>
      <c r="E21" s="69"/>
    </row>
    <row r="22" spans="1:8" x14ac:dyDescent="0.25">
      <c r="A22" s="52">
        <v>5</v>
      </c>
      <c r="B22" s="184" t="s">
        <v>200</v>
      </c>
      <c r="C22" s="184"/>
      <c r="D22" s="185"/>
      <c r="E22" s="69"/>
    </row>
    <row r="23" spans="1:8" ht="16.5" thickBot="1" x14ac:dyDescent="0.3">
      <c r="A23" s="78"/>
      <c r="D23" s="79"/>
      <c r="E23" s="69"/>
    </row>
    <row r="24" spans="1:8" ht="16.5" thickBot="1" x14ac:dyDescent="0.3">
      <c r="A24" s="187" t="s">
        <v>6</v>
      </c>
      <c r="B24" s="188"/>
      <c r="C24" s="188"/>
      <c r="D24" s="189"/>
      <c r="E24" s="70"/>
    </row>
    <row r="25" spans="1:8" x14ac:dyDescent="0.25">
      <c r="A25" s="78"/>
      <c r="D25" s="79"/>
      <c r="E25" s="70"/>
    </row>
    <row r="26" spans="1:8" ht="31.5" x14ac:dyDescent="0.25">
      <c r="A26" s="80">
        <v>1</v>
      </c>
      <c r="B26" s="146" t="s">
        <v>7</v>
      </c>
      <c r="C26" s="146"/>
      <c r="D26" s="81" t="s">
        <v>59</v>
      </c>
      <c r="E26" s="70"/>
    </row>
    <row r="27" spans="1:8" x14ac:dyDescent="0.25">
      <c r="A27" s="1" t="s">
        <v>9</v>
      </c>
      <c r="B27" s="147" t="s">
        <v>168</v>
      </c>
      <c r="C27" s="147"/>
      <c r="D27" s="82">
        <v>1733</v>
      </c>
      <c r="E27" s="70"/>
    </row>
    <row r="28" spans="1:8" x14ac:dyDescent="0.25">
      <c r="A28" s="1" t="s">
        <v>10</v>
      </c>
      <c r="B28" s="147" t="s">
        <v>92</v>
      </c>
      <c r="C28" s="147"/>
      <c r="D28" s="83"/>
      <c r="E28" s="70"/>
      <c r="F28" s="11"/>
      <c r="G28" s="12"/>
      <c r="H28" s="12"/>
    </row>
    <row r="29" spans="1:8" x14ac:dyDescent="0.25">
      <c r="A29" s="1" t="s">
        <v>11</v>
      </c>
      <c r="B29" s="147" t="s">
        <v>68</v>
      </c>
      <c r="C29" s="147"/>
      <c r="D29" s="84"/>
      <c r="E29" s="70"/>
    </row>
    <row r="30" spans="1:8" x14ac:dyDescent="0.25">
      <c r="A30" s="1" t="s">
        <v>12</v>
      </c>
      <c r="B30" s="147" t="s">
        <v>0</v>
      </c>
      <c r="C30" s="147"/>
      <c r="D30" s="83"/>
      <c r="E30" s="70"/>
      <c r="F30" s="11"/>
    </row>
    <row r="31" spans="1:8" ht="16.5" customHeight="1" x14ac:dyDescent="0.25">
      <c r="A31" s="1" t="s">
        <v>13</v>
      </c>
      <c r="B31" s="196" t="s">
        <v>93</v>
      </c>
      <c r="C31" s="196"/>
      <c r="D31" s="84"/>
      <c r="E31" s="70"/>
    </row>
    <row r="32" spans="1:8" x14ac:dyDescent="0.25">
      <c r="A32" s="1" t="s">
        <v>14</v>
      </c>
      <c r="B32" s="147" t="s">
        <v>94</v>
      </c>
      <c r="C32" s="147"/>
      <c r="D32" s="84"/>
      <c r="E32" s="70"/>
      <c r="F32" s="11"/>
      <c r="G32" s="12"/>
      <c r="H32" s="12"/>
    </row>
    <row r="33" spans="1:12" x14ac:dyDescent="0.25">
      <c r="A33" s="145" t="s">
        <v>1</v>
      </c>
      <c r="B33" s="146"/>
      <c r="C33" s="146"/>
      <c r="D33" s="82">
        <f>SUM(D27:D32)</f>
        <v>1733</v>
      </c>
      <c r="E33" s="70"/>
      <c r="G33" s="12"/>
      <c r="H33" s="12"/>
    </row>
    <row r="34" spans="1:12" ht="15.75" customHeight="1" x14ac:dyDescent="0.25">
      <c r="A34" s="193" t="s">
        <v>161</v>
      </c>
      <c r="B34" s="194"/>
      <c r="C34" s="194"/>
      <c r="D34" s="195"/>
      <c r="E34" s="70"/>
      <c r="G34" s="12"/>
      <c r="H34" s="12"/>
    </row>
    <row r="35" spans="1:12" x14ac:dyDescent="0.25">
      <c r="A35" s="193" t="s">
        <v>134</v>
      </c>
      <c r="B35" s="194"/>
      <c r="C35" s="194"/>
      <c r="D35" s="195"/>
      <c r="E35" s="70"/>
      <c r="G35" s="12"/>
      <c r="H35" s="12"/>
    </row>
    <row r="36" spans="1:12" ht="16.5" thickBot="1" x14ac:dyDescent="0.3">
      <c r="A36" s="78"/>
      <c r="D36" s="79"/>
      <c r="E36" s="70"/>
    </row>
    <row r="37" spans="1:12" ht="16.5" thickBot="1" x14ac:dyDescent="0.3">
      <c r="A37" s="187" t="s">
        <v>17</v>
      </c>
      <c r="B37" s="188"/>
      <c r="C37" s="188"/>
      <c r="D37" s="189"/>
      <c r="E37" s="70"/>
    </row>
    <row r="38" spans="1:12" x14ac:dyDescent="0.25">
      <c r="A38" s="85"/>
      <c r="D38" s="79"/>
      <c r="E38" s="70"/>
    </row>
    <row r="39" spans="1:12" ht="30.75" customHeight="1" x14ac:dyDescent="0.25">
      <c r="A39" s="190" t="s">
        <v>18</v>
      </c>
      <c r="B39" s="191"/>
      <c r="C39" s="191"/>
      <c r="D39" s="192"/>
      <c r="E39" s="70"/>
      <c r="F39" s="30"/>
      <c r="G39" s="30"/>
      <c r="H39" s="30"/>
      <c r="I39" s="30"/>
    </row>
    <row r="40" spans="1:12" x14ac:dyDescent="0.25">
      <c r="A40" s="78"/>
      <c r="D40" s="79"/>
      <c r="E40" s="70"/>
    </row>
    <row r="41" spans="1:12" ht="29.25" customHeight="1" x14ac:dyDescent="0.25">
      <c r="A41" s="80" t="s">
        <v>19</v>
      </c>
      <c r="B41" s="146" t="s">
        <v>20</v>
      </c>
      <c r="C41" s="146"/>
      <c r="D41" s="81" t="s">
        <v>8</v>
      </c>
      <c r="E41" s="70"/>
    </row>
    <row r="42" spans="1:12" x14ac:dyDescent="0.25">
      <c r="A42" s="1" t="s">
        <v>9</v>
      </c>
      <c r="B42" s="147" t="s">
        <v>67</v>
      </c>
      <c r="C42" s="147"/>
      <c r="D42" s="83">
        <f>D33/12</f>
        <v>144.41666666666666</v>
      </c>
      <c r="E42" s="70"/>
      <c r="F42" s="14"/>
      <c r="G42" s="12"/>
      <c r="H42" s="12"/>
    </row>
    <row r="43" spans="1:12" x14ac:dyDescent="0.25">
      <c r="A43" s="1" t="s">
        <v>10</v>
      </c>
      <c r="B43" s="147" t="s">
        <v>69</v>
      </c>
      <c r="C43" s="147"/>
      <c r="D43" s="83">
        <f>D33*11.1111%</f>
        <v>192.555363</v>
      </c>
      <c r="E43" s="70"/>
      <c r="F43" s="14"/>
      <c r="G43" s="12"/>
      <c r="H43" s="12"/>
    </row>
    <row r="44" spans="1:12" x14ac:dyDescent="0.25">
      <c r="A44" s="145" t="s">
        <v>1</v>
      </c>
      <c r="B44" s="146"/>
      <c r="C44" s="146"/>
      <c r="D44" s="83">
        <f>SUM(D42:D43)</f>
        <v>336.97202966666669</v>
      </c>
      <c r="E44" s="70"/>
      <c r="G44" s="12"/>
      <c r="H44" s="12"/>
    </row>
    <row r="45" spans="1:12" hidden="1" x14ac:dyDescent="0.25">
      <c r="A45" s="243"/>
      <c r="B45" s="244"/>
      <c r="C45" s="244"/>
      <c r="D45" s="245"/>
      <c r="E45" s="70"/>
      <c r="G45" s="12"/>
      <c r="H45" s="12"/>
    </row>
    <row r="46" spans="1:12" x14ac:dyDescent="0.25">
      <c r="A46" s="169" t="s">
        <v>110</v>
      </c>
      <c r="B46" s="169"/>
      <c r="C46" s="169"/>
      <c r="D46" s="169"/>
      <c r="E46" s="70"/>
      <c r="G46" s="12"/>
      <c r="H46" s="12"/>
    </row>
    <row r="47" spans="1:12" ht="27" customHeight="1" x14ac:dyDescent="0.25">
      <c r="A47" s="180" t="s">
        <v>133</v>
      </c>
      <c r="B47" s="180"/>
      <c r="C47" s="180"/>
      <c r="D47" s="180"/>
      <c r="E47" s="70"/>
      <c r="G47" s="12"/>
      <c r="H47" s="12"/>
    </row>
    <row r="48" spans="1:12" x14ac:dyDescent="0.25">
      <c r="A48" s="177"/>
      <c r="B48" s="178"/>
      <c r="C48" s="178"/>
      <c r="D48" s="179"/>
      <c r="E48" s="71"/>
      <c r="F48" s="16"/>
      <c r="G48" s="16"/>
      <c r="H48" s="16"/>
      <c r="L48" s="15"/>
    </row>
    <row r="49" spans="1:9" ht="32.25" customHeight="1" x14ac:dyDescent="0.25">
      <c r="A49" s="190" t="s">
        <v>21</v>
      </c>
      <c r="B49" s="191"/>
      <c r="C49" s="191"/>
      <c r="D49" s="192"/>
      <c r="E49" s="70"/>
      <c r="F49" s="36"/>
      <c r="G49" s="36"/>
      <c r="H49" s="36"/>
      <c r="I49" s="36"/>
    </row>
    <row r="50" spans="1:9" x14ac:dyDescent="0.25">
      <c r="A50" s="78"/>
      <c r="D50" s="79"/>
      <c r="E50" s="70"/>
      <c r="F50" s="16"/>
      <c r="G50" s="12"/>
      <c r="H50" s="12"/>
    </row>
    <row r="51" spans="1:9" x14ac:dyDescent="0.25">
      <c r="A51" s="80" t="s">
        <v>22</v>
      </c>
      <c r="B51" s="186" t="s">
        <v>23</v>
      </c>
      <c r="C51" s="186"/>
      <c r="D51" s="81" t="s">
        <v>8</v>
      </c>
      <c r="E51" s="70"/>
      <c r="F51" s="17"/>
      <c r="G51" s="17"/>
      <c r="H51" s="17"/>
    </row>
    <row r="52" spans="1:9" x14ac:dyDescent="0.25">
      <c r="A52" s="1" t="s">
        <v>9</v>
      </c>
      <c r="B52" s="147" t="s">
        <v>51</v>
      </c>
      <c r="C52" s="147"/>
      <c r="D52" s="86">
        <f>($D$33+$D$44)*20%</f>
        <v>413.99440593333333</v>
      </c>
      <c r="E52" s="70"/>
      <c r="F52" s="14"/>
      <c r="G52" s="12"/>
      <c r="H52" s="12"/>
      <c r="I52" s="12"/>
    </row>
    <row r="53" spans="1:9" x14ac:dyDescent="0.25">
      <c r="A53" s="1" t="s">
        <v>10</v>
      </c>
      <c r="B53" s="147" t="s">
        <v>52</v>
      </c>
      <c r="C53" s="147"/>
      <c r="D53" s="86">
        <f>($D$33+$D$44)*2.5%</f>
        <v>51.749300741666666</v>
      </c>
      <c r="E53" s="70"/>
      <c r="F53" s="14"/>
      <c r="G53" s="12"/>
      <c r="H53" s="12"/>
    </row>
    <row r="54" spans="1:9" x14ac:dyDescent="0.25">
      <c r="A54" s="1" t="s">
        <v>11</v>
      </c>
      <c r="B54" s="147" t="s">
        <v>53</v>
      </c>
      <c r="C54" s="147"/>
      <c r="D54" s="86">
        <f>($D$33+$D$44)*3%</f>
        <v>62.099160889999993</v>
      </c>
      <c r="E54" s="70"/>
      <c r="F54" s="14"/>
      <c r="G54" s="12"/>
      <c r="H54" s="12"/>
    </row>
    <row r="55" spans="1:9" x14ac:dyDescent="0.25">
      <c r="A55" s="1" t="s">
        <v>12</v>
      </c>
      <c r="B55" s="147" t="s">
        <v>54</v>
      </c>
      <c r="C55" s="147"/>
      <c r="D55" s="86">
        <f>($D$33+$D$44)*1.5%</f>
        <v>31.049580444999997</v>
      </c>
      <c r="E55" s="70"/>
      <c r="F55" s="14"/>
      <c r="G55" s="12"/>
      <c r="H55" s="12"/>
    </row>
    <row r="56" spans="1:9" x14ac:dyDescent="0.25">
      <c r="A56" s="1" t="s">
        <v>13</v>
      </c>
      <c r="B56" s="147" t="s">
        <v>55</v>
      </c>
      <c r="C56" s="147"/>
      <c r="D56" s="86">
        <f>($D$33+$D$44)*1%</f>
        <v>20.699720296666666</v>
      </c>
      <c r="E56" s="70"/>
      <c r="F56" s="14"/>
      <c r="G56" s="12"/>
      <c r="H56" s="12"/>
    </row>
    <row r="57" spans="1:9" x14ac:dyDescent="0.25">
      <c r="A57" s="1" t="s">
        <v>14</v>
      </c>
      <c r="B57" s="147" t="s">
        <v>56</v>
      </c>
      <c r="C57" s="147"/>
      <c r="D57" s="86">
        <f>($D$33+$D$44)*0.6%</f>
        <v>12.419832177999998</v>
      </c>
      <c r="E57" s="70"/>
      <c r="F57" s="14"/>
      <c r="G57" s="12"/>
      <c r="H57" s="12"/>
    </row>
    <row r="58" spans="1:9" x14ac:dyDescent="0.25">
      <c r="A58" s="1" t="s">
        <v>15</v>
      </c>
      <c r="B58" s="147" t="s">
        <v>57</v>
      </c>
      <c r="C58" s="147"/>
      <c r="D58" s="86">
        <f>($D$33+$D$44)*0.2%</f>
        <v>4.1399440593333328</v>
      </c>
      <c r="E58" s="70"/>
      <c r="F58" s="14"/>
      <c r="G58" s="12"/>
      <c r="H58" s="12"/>
    </row>
    <row r="59" spans="1:9" x14ac:dyDescent="0.25">
      <c r="A59" s="1" t="s">
        <v>24</v>
      </c>
      <c r="B59" s="147" t="s">
        <v>58</v>
      </c>
      <c r="C59" s="147"/>
      <c r="D59" s="86">
        <f>($D$33+$D$44)*8%</f>
        <v>165.59776237333332</v>
      </c>
      <c r="E59" s="70"/>
      <c r="F59" s="14"/>
      <c r="G59" s="12"/>
      <c r="H59" s="12"/>
    </row>
    <row r="60" spans="1:9" ht="16.5" customHeight="1" x14ac:dyDescent="0.25">
      <c r="A60" s="145" t="s">
        <v>73</v>
      </c>
      <c r="B60" s="146"/>
      <c r="C60" s="146"/>
      <c r="D60" s="86">
        <f>SUM(D52:D59)</f>
        <v>761.74970691733324</v>
      </c>
      <c r="E60" s="70"/>
      <c r="F60" s="14"/>
      <c r="G60" s="12"/>
      <c r="H60" s="12"/>
    </row>
    <row r="61" spans="1:9" ht="16.5" customHeight="1" x14ac:dyDescent="0.25">
      <c r="A61" s="171"/>
      <c r="B61" s="172"/>
      <c r="C61" s="172"/>
      <c r="D61" s="173"/>
      <c r="E61" s="70"/>
      <c r="F61" s="14"/>
      <c r="G61" s="12"/>
      <c r="H61" s="12"/>
    </row>
    <row r="62" spans="1:9" ht="16.5" customHeight="1" x14ac:dyDescent="0.25">
      <c r="A62" s="174" t="s">
        <v>95</v>
      </c>
      <c r="B62" s="174"/>
      <c r="C62" s="174"/>
      <c r="D62" s="174"/>
      <c r="E62" s="70"/>
      <c r="F62" s="14"/>
      <c r="G62" s="12"/>
      <c r="H62" s="12"/>
    </row>
    <row r="63" spans="1:9" ht="16.5" customHeight="1" x14ac:dyDescent="0.25">
      <c r="A63" s="169" t="s">
        <v>96</v>
      </c>
      <c r="B63" s="169"/>
      <c r="C63" s="169"/>
      <c r="D63" s="169"/>
      <c r="E63" s="70"/>
      <c r="F63" s="14"/>
      <c r="G63" s="12"/>
      <c r="H63" s="12"/>
    </row>
    <row r="64" spans="1:9" ht="22.5" customHeight="1" x14ac:dyDescent="0.25">
      <c r="A64" s="154" t="s">
        <v>111</v>
      </c>
      <c r="B64" s="154"/>
      <c r="C64" s="154"/>
      <c r="D64" s="154"/>
      <c r="E64" s="70"/>
      <c r="F64" s="14"/>
      <c r="G64" s="12"/>
      <c r="H64" s="12"/>
    </row>
    <row r="65" spans="1:8" ht="16.5" customHeight="1" x14ac:dyDescent="0.25">
      <c r="A65" s="169" t="s">
        <v>97</v>
      </c>
      <c r="B65" s="169"/>
      <c r="C65" s="169"/>
      <c r="D65" s="169"/>
      <c r="E65" s="70"/>
      <c r="F65" s="14"/>
      <c r="G65" s="12"/>
      <c r="H65" s="12"/>
    </row>
    <row r="66" spans="1:8" ht="11.25" customHeight="1" x14ac:dyDescent="0.25">
      <c r="A66" s="154" t="s">
        <v>98</v>
      </c>
      <c r="B66" s="154"/>
      <c r="C66" s="154"/>
      <c r="D66" s="154"/>
      <c r="E66" s="70"/>
      <c r="F66" s="14"/>
      <c r="G66" s="12"/>
      <c r="H66" s="12"/>
    </row>
    <row r="67" spans="1:8" ht="16.5" customHeight="1" x14ac:dyDescent="0.25">
      <c r="A67" s="169" t="s">
        <v>99</v>
      </c>
      <c r="B67" s="169"/>
      <c r="C67" s="169"/>
      <c r="D67" s="169"/>
      <c r="E67" s="70"/>
      <c r="F67" s="14"/>
      <c r="G67" s="12"/>
      <c r="H67" s="12"/>
    </row>
    <row r="68" spans="1:8" ht="16.5" customHeight="1" x14ac:dyDescent="0.25">
      <c r="A68" s="169" t="s">
        <v>100</v>
      </c>
      <c r="B68" s="169"/>
      <c r="C68" s="169"/>
      <c r="D68" s="169"/>
      <c r="E68" s="70"/>
      <c r="F68" s="14"/>
      <c r="G68" s="12"/>
      <c r="H68" s="12"/>
    </row>
    <row r="69" spans="1:8" ht="16.5" customHeight="1" x14ac:dyDescent="0.25">
      <c r="A69" s="169" t="s">
        <v>101</v>
      </c>
      <c r="B69" s="169"/>
      <c r="C69" s="169"/>
      <c r="D69" s="169"/>
      <c r="E69" s="70"/>
      <c r="F69" s="14"/>
      <c r="G69" s="12"/>
      <c r="H69" s="12"/>
    </row>
    <row r="70" spans="1:8" ht="27.75" customHeight="1" x14ac:dyDescent="0.25">
      <c r="A70" s="170" t="s">
        <v>102</v>
      </c>
      <c r="B70" s="170"/>
      <c r="C70" s="170"/>
      <c r="D70" s="170"/>
      <c r="E70" s="70"/>
      <c r="F70" s="14"/>
      <c r="G70" s="12"/>
      <c r="H70" s="12"/>
    </row>
    <row r="71" spans="1:8" ht="16.5" customHeight="1" x14ac:dyDescent="0.25">
      <c r="A71" s="169" t="s">
        <v>103</v>
      </c>
      <c r="B71" s="169"/>
      <c r="C71" s="169"/>
      <c r="D71" s="169"/>
      <c r="E71" s="70"/>
      <c r="F71" s="14"/>
      <c r="G71" s="12"/>
      <c r="H71" s="12"/>
    </row>
    <row r="72" spans="1:8" x14ac:dyDescent="0.25">
      <c r="A72" s="87"/>
      <c r="B72" s="88"/>
      <c r="D72" s="79"/>
      <c r="E72" s="70"/>
    </row>
    <row r="73" spans="1:8" x14ac:dyDescent="0.25">
      <c r="A73" s="78"/>
      <c r="D73" s="79"/>
      <c r="E73" s="70"/>
    </row>
    <row r="74" spans="1:8" x14ac:dyDescent="0.25">
      <c r="A74" s="252" t="s">
        <v>26</v>
      </c>
      <c r="B74" s="253"/>
      <c r="C74" s="253"/>
      <c r="D74" s="254"/>
      <c r="E74" s="70"/>
    </row>
    <row r="75" spans="1:8" x14ac:dyDescent="0.25">
      <c r="A75" s="78"/>
      <c r="D75" s="79"/>
      <c r="E75" s="70"/>
    </row>
    <row r="76" spans="1:8" ht="16.5" customHeight="1" x14ac:dyDescent="0.25">
      <c r="A76" s="80" t="s">
        <v>27</v>
      </c>
      <c r="B76" s="146" t="s">
        <v>28</v>
      </c>
      <c r="C76" s="146"/>
      <c r="D76" s="81" t="s">
        <v>8</v>
      </c>
      <c r="E76" s="70"/>
    </row>
    <row r="77" spans="1:8" x14ac:dyDescent="0.25">
      <c r="A77" s="1" t="s">
        <v>9</v>
      </c>
      <c r="B77" s="147" t="s">
        <v>104</v>
      </c>
      <c r="C77" s="147"/>
      <c r="D77" s="83">
        <f>(44*4)-(D27*6%)</f>
        <v>72.02000000000001</v>
      </c>
      <c r="E77" s="70"/>
      <c r="F77" s="18"/>
      <c r="G77" s="12"/>
      <c r="H77" s="12"/>
    </row>
    <row r="78" spans="1:8" x14ac:dyDescent="0.25">
      <c r="A78" s="1" t="s">
        <v>10</v>
      </c>
      <c r="B78" s="147" t="s">
        <v>135</v>
      </c>
      <c r="C78" s="147"/>
      <c r="D78" s="83">
        <f>22*25*80%</f>
        <v>440</v>
      </c>
      <c r="E78" s="70"/>
      <c r="G78" s="12"/>
      <c r="H78" s="12"/>
    </row>
    <row r="79" spans="1:8" x14ac:dyDescent="0.25">
      <c r="A79" s="1" t="s">
        <v>11</v>
      </c>
      <c r="B79" s="147" t="s">
        <v>169</v>
      </c>
      <c r="C79" s="147"/>
      <c r="D79" s="83">
        <v>11</v>
      </c>
      <c r="E79" s="70"/>
      <c r="G79" s="12"/>
      <c r="H79" s="12"/>
    </row>
    <row r="80" spans="1:8" x14ac:dyDescent="0.25">
      <c r="A80" s="1" t="s">
        <v>12</v>
      </c>
      <c r="B80" s="147" t="s">
        <v>16</v>
      </c>
      <c r="C80" s="147"/>
      <c r="D80" s="84"/>
      <c r="E80" s="70"/>
    </row>
    <row r="81" spans="1:9" x14ac:dyDescent="0.25">
      <c r="A81" s="145" t="s">
        <v>1</v>
      </c>
      <c r="B81" s="146"/>
      <c r="C81" s="53">
        <f>SUM(C77:C80)</f>
        <v>0</v>
      </c>
      <c r="D81" s="83">
        <f>SUM(D77:D80)</f>
        <v>523.02</v>
      </c>
      <c r="E81" s="70"/>
      <c r="G81" s="12"/>
      <c r="H81" s="12"/>
    </row>
    <row r="82" spans="1:9" ht="9" customHeight="1" x14ac:dyDescent="0.25">
      <c r="A82" s="89"/>
      <c r="B82" s="68"/>
      <c r="C82" s="45"/>
      <c r="D82" s="90"/>
      <c r="E82" s="70"/>
      <c r="G82" s="12"/>
      <c r="H82" s="12"/>
    </row>
    <row r="83" spans="1:9" ht="14.25" customHeight="1" x14ac:dyDescent="0.25">
      <c r="A83" s="154" t="s">
        <v>201</v>
      </c>
      <c r="B83" s="154"/>
      <c r="C83" s="154"/>
      <c r="D83" s="154"/>
      <c r="E83" s="70"/>
      <c r="G83" s="12"/>
      <c r="H83" s="12"/>
    </row>
    <row r="84" spans="1:9" ht="8.25" customHeight="1" x14ac:dyDescent="0.25">
      <c r="A84" s="154"/>
      <c r="B84" s="154"/>
      <c r="C84" s="154"/>
      <c r="D84" s="154"/>
      <c r="E84" s="70"/>
      <c r="G84" s="12"/>
      <c r="H84" s="12"/>
    </row>
    <row r="85" spans="1:9" ht="22.5" customHeight="1" x14ac:dyDescent="0.25">
      <c r="A85" s="154" t="s">
        <v>202</v>
      </c>
      <c r="B85" s="154"/>
      <c r="C85" s="154"/>
      <c r="D85" s="154"/>
      <c r="E85" s="70"/>
      <c r="G85" s="12"/>
      <c r="H85" s="12"/>
    </row>
    <row r="86" spans="1:9" x14ac:dyDescent="0.25">
      <c r="A86" s="154" t="s">
        <v>170</v>
      </c>
      <c r="B86" s="154"/>
      <c r="C86" s="154"/>
      <c r="D86" s="154"/>
      <c r="E86" s="70"/>
    </row>
    <row r="87" spans="1:9" x14ac:dyDescent="0.25">
      <c r="A87" s="78"/>
      <c r="D87" s="79"/>
      <c r="E87" s="70"/>
    </row>
    <row r="88" spans="1:9" x14ac:dyDescent="0.25">
      <c r="A88" s="91" t="s">
        <v>29</v>
      </c>
      <c r="B88" s="8"/>
      <c r="C88" s="8"/>
      <c r="D88" s="92"/>
      <c r="E88" s="70"/>
      <c r="F88" s="38"/>
      <c r="G88" s="38"/>
      <c r="H88" s="38"/>
      <c r="I88" s="38"/>
    </row>
    <row r="89" spans="1:9" x14ac:dyDescent="0.25">
      <c r="A89" s="78"/>
      <c r="D89" s="79"/>
      <c r="E89" s="70"/>
    </row>
    <row r="90" spans="1:9" ht="16.5" customHeight="1" x14ac:dyDescent="0.25">
      <c r="A90" s="80">
        <v>2</v>
      </c>
      <c r="B90" s="146" t="s">
        <v>60</v>
      </c>
      <c r="C90" s="146"/>
      <c r="D90" s="81" t="s">
        <v>8</v>
      </c>
      <c r="E90" s="70"/>
      <c r="G90" s="17"/>
      <c r="H90" s="17"/>
    </row>
    <row r="91" spans="1:9" x14ac:dyDescent="0.25">
      <c r="A91" s="1" t="s">
        <v>19</v>
      </c>
      <c r="B91" s="147" t="s">
        <v>61</v>
      </c>
      <c r="C91" s="147"/>
      <c r="D91" s="83">
        <f>D44</f>
        <v>336.97202966666669</v>
      </c>
      <c r="E91" s="70"/>
      <c r="G91" s="12"/>
      <c r="H91" s="12"/>
    </row>
    <row r="92" spans="1:9" x14ac:dyDescent="0.25">
      <c r="A92" s="1" t="s">
        <v>22</v>
      </c>
      <c r="B92" s="147" t="s">
        <v>23</v>
      </c>
      <c r="C92" s="147"/>
      <c r="D92" s="83">
        <f>D60</f>
        <v>761.74970691733324</v>
      </c>
      <c r="E92" s="70"/>
      <c r="G92" s="12"/>
      <c r="H92" s="12"/>
    </row>
    <row r="93" spans="1:9" x14ac:dyDescent="0.25">
      <c r="A93" s="1" t="s">
        <v>27</v>
      </c>
      <c r="B93" s="147" t="s">
        <v>28</v>
      </c>
      <c r="C93" s="147"/>
      <c r="D93" s="83">
        <f>D81</f>
        <v>523.02</v>
      </c>
      <c r="E93" s="70"/>
      <c r="G93" s="12"/>
      <c r="H93" s="12"/>
    </row>
    <row r="94" spans="1:9" x14ac:dyDescent="0.25">
      <c r="A94" s="158" t="s">
        <v>1</v>
      </c>
      <c r="B94" s="159"/>
      <c r="C94" s="160"/>
      <c r="D94" s="82">
        <f>SUM(D91:D93)</f>
        <v>1621.7417365839999</v>
      </c>
      <c r="E94" s="70"/>
      <c r="G94" s="12"/>
      <c r="H94" s="12"/>
    </row>
    <row r="95" spans="1:9" x14ac:dyDescent="0.25">
      <c r="A95" s="93"/>
      <c r="D95" s="79"/>
      <c r="E95" s="70"/>
    </row>
    <row r="96" spans="1:9" ht="16.5" thickBot="1" x14ac:dyDescent="0.3">
      <c r="A96" s="78"/>
      <c r="D96" s="79"/>
      <c r="E96" s="70"/>
    </row>
    <row r="97" spans="1:19" ht="16.5" thickBot="1" x14ac:dyDescent="0.3">
      <c r="A97" s="187" t="s">
        <v>30</v>
      </c>
      <c r="B97" s="188"/>
      <c r="C97" s="188"/>
      <c r="D97" s="189"/>
      <c r="E97" s="70"/>
      <c r="F97" s="38"/>
      <c r="G97" s="38"/>
      <c r="H97" s="38"/>
      <c r="I97" s="38"/>
    </row>
    <row r="98" spans="1:19" ht="16.5" thickBot="1" x14ac:dyDescent="0.3">
      <c r="A98" s="78"/>
      <c r="D98" s="79"/>
      <c r="E98" s="70"/>
      <c r="F98" s="13"/>
      <c r="G98" s="12"/>
      <c r="H98" s="12"/>
    </row>
    <row r="99" spans="1:19" ht="16.5" thickBot="1" x14ac:dyDescent="0.3">
      <c r="A99" s="3">
        <v>3</v>
      </c>
      <c r="B99" s="166" t="s">
        <v>31</v>
      </c>
      <c r="C99" s="168"/>
      <c r="D99" s="67" t="s">
        <v>8</v>
      </c>
      <c r="E99" s="70"/>
    </row>
    <row r="100" spans="1:19" ht="16.5" thickBot="1" x14ac:dyDescent="0.3">
      <c r="A100" s="4" t="s">
        <v>9</v>
      </c>
      <c r="B100" s="164" t="s">
        <v>70</v>
      </c>
      <c r="C100" s="165"/>
      <c r="D100" s="94">
        <f>0.46%*D33</f>
        <v>7.9718</v>
      </c>
      <c r="E100" s="70"/>
      <c r="G100" s="12"/>
      <c r="Q100" s="12"/>
      <c r="S100" s="14"/>
    </row>
    <row r="101" spans="1:19" ht="32.25" customHeight="1" thickBot="1" x14ac:dyDescent="0.3">
      <c r="A101" s="4" t="s">
        <v>10</v>
      </c>
      <c r="B101" s="164" t="s">
        <v>71</v>
      </c>
      <c r="C101" s="165"/>
      <c r="D101" s="94">
        <f>0.04%*D33</f>
        <v>0.69320000000000004</v>
      </c>
      <c r="E101" s="70"/>
      <c r="F101" s="11"/>
      <c r="G101" s="12"/>
      <c r="K101" s="12"/>
      <c r="S101" s="19"/>
    </row>
    <row r="102" spans="1:19" ht="32.25" customHeight="1" thickBot="1" x14ac:dyDescent="0.3">
      <c r="A102" s="4" t="s">
        <v>11</v>
      </c>
      <c r="B102" s="164" t="s">
        <v>75</v>
      </c>
      <c r="C102" s="165"/>
      <c r="D102" s="94">
        <f>3.44%*D33</f>
        <v>59.615200000000002</v>
      </c>
      <c r="E102" s="70"/>
      <c r="F102" s="11"/>
      <c r="K102" s="12"/>
      <c r="M102" s="12"/>
      <c r="Q102" s="12"/>
      <c r="S102" s="20"/>
    </row>
    <row r="103" spans="1:19" ht="16.5" thickBot="1" x14ac:dyDescent="0.3">
      <c r="A103" s="4" t="s">
        <v>12</v>
      </c>
      <c r="B103" s="164" t="s">
        <v>72</v>
      </c>
      <c r="C103" s="165"/>
      <c r="D103" s="94">
        <f>1.94%*D33</f>
        <v>33.620200000000004</v>
      </c>
      <c r="E103" s="70"/>
      <c r="K103" s="12"/>
      <c r="Q103" s="12"/>
    </row>
    <row r="104" spans="1:19" ht="48" customHeight="1" thickBot="1" x14ac:dyDescent="0.3">
      <c r="A104" s="4" t="s">
        <v>13</v>
      </c>
      <c r="B104" s="164" t="s">
        <v>74</v>
      </c>
      <c r="C104" s="165"/>
      <c r="D104" s="94">
        <f>0.71%*D33</f>
        <v>12.3043</v>
      </c>
      <c r="E104" s="70"/>
      <c r="M104" s="12"/>
    </row>
    <row r="105" spans="1:19" ht="32.25" customHeight="1" thickBot="1" x14ac:dyDescent="0.3">
      <c r="A105" s="4" t="s">
        <v>14</v>
      </c>
      <c r="B105" s="164" t="s">
        <v>172</v>
      </c>
      <c r="C105" s="165"/>
      <c r="D105" s="94">
        <f>0.062%*D33</f>
        <v>1.07446</v>
      </c>
      <c r="E105" s="70"/>
      <c r="K105" s="12"/>
    </row>
    <row r="106" spans="1:19" ht="16.5" customHeight="1" thickBot="1" x14ac:dyDescent="0.3">
      <c r="A106" s="166" t="s">
        <v>173</v>
      </c>
      <c r="B106" s="167"/>
      <c r="C106" s="168"/>
      <c r="D106" s="95">
        <f>SUM(D100:D105)</f>
        <v>115.27916000000002</v>
      </c>
      <c r="E106" s="70"/>
      <c r="G106" s="12"/>
    </row>
    <row r="107" spans="1:19" ht="16.5" customHeight="1" x14ac:dyDescent="0.25">
      <c r="A107" s="89"/>
      <c r="B107" s="68"/>
      <c r="C107" s="68"/>
      <c r="D107" s="90"/>
      <c r="E107" s="70"/>
      <c r="G107" s="12"/>
    </row>
    <row r="108" spans="1:19" ht="16.5" customHeight="1" x14ac:dyDescent="0.25">
      <c r="A108" s="148" t="s">
        <v>105</v>
      </c>
      <c r="B108" s="149"/>
      <c r="C108" s="149"/>
      <c r="D108" s="150"/>
      <c r="E108" s="70"/>
      <c r="G108" s="12"/>
    </row>
    <row r="109" spans="1:19" ht="16.5" customHeight="1" x14ac:dyDescent="0.25">
      <c r="A109" s="148"/>
      <c r="B109" s="149"/>
      <c r="C109" s="149"/>
      <c r="D109" s="150"/>
      <c r="E109" s="70"/>
      <c r="G109" s="12"/>
    </row>
    <row r="110" spans="1:19" ht="4.5" customHeight="1" x14ac:dyDescent="0.25">
      <c r="A110" s="148"/>
      <c r="B110" s="149"/>
      <c r="C110" s="149"/>
      <c r="D110" s="150"/>
      <c r="E110" s="70"/>
      <c r="G110" s="12"/>
    </row>
    <row r="111" spans="1:19" ht="16.5" customHeight="1" x14ac:dyDescent="0.25">
      <c r="A111" s="151" t="s">
        <v>106</v>
      </c>
      <c r="B111" s="152"/>
      <c r="C111" s="152"/>
      <c r="D111" s="153"/>
      <c r="E111" s="70"/>
      <c r="G111" s="12"/>
    </row>
    <row r="112" spans="1:19" ht="16.5" customHeight="1" x14ac:dyDescent="0.25">
      <c r="A112" s="148" t="s">
        <v>109</v>
      </c>
      <c r="B112" s="149"/>
      <c r="C112" s="149"/>
      <c r="D112" s="150"/>
      <c r="E112" s="70"/>
      <c r="G112" s="12"/>
    </row>
    <row r="113" spans="1:13" ht="16.5" customHeight="1" x14ac:dyDescent="0.25">
      <c r="A113" s="148"/>
      <c r="B113" s="149"/>
      <c r="C113" s="149"/>
      <c r="D113" s="150"/>
      <c r="E113" s="70"/>
      <c r="G113" s="12"/>
    </row>
    <row r="114" spans="1:13" ht="16.5" customHeight="1" x14ac:dyDescent="0.25">
      <c r="A114" s="148"/>
      <c r="B114" s="149"/>
      <c r="C114" s="149"/>
      <c r="D114" s="150"/>
      <c r="E114" s="70"/>
      <c r="G114" s="12"/>
    </row>
    <row r="115" spans="1:13" ht="11.25" hidden="1" customHeight="1" x14ac:dyDescent="0.25">
      <c r="A115" s="148"/>
      <c r="B115" s="149"/>
      <c r="C115" s="149"/>
      <c r="D115" s="150"/>
      <c r="E115" s="70"/>
      <c r="G115" s="12"/>
    </row>
    <row r="116" spans="1:13" ht="16.5" customHeight="1" x14ac:dyDescent="0.25">
      <c r="A116" s="148" t="s">
        <v>107</v>
      </c>
      <c r="B116" s="149"/>
      <c r="C116" s="149"/>
      <c r="D116" s="150"/>
      <c r="E116" s="70"/>
      <c r="G116" s="12"/>
    </row>
    <row r="117" spans="1:13" ht="16.5" customHeight="1" x14ac:dyDescent="0.25">
      <c r="A117" s="148"/>
      <c r="B117" s="149"/>
      <c r="C117" s="149"/>
      <c r="D117" s="150"/>
      <c r="E117" s="70"/>
      <c r="G117" s="12"/>
    </row>
    <row r="118" spans="1:13" ht="16.5" customHeight="1" x14ac:dyDescent="0.25">
      <c r="A118" s="148"/>
      <c r="B118" s="149"/>
      <c r="C118" s="149"/>
      <c r="D118" s="150"/>
      <c r="E118" s="70"/>
      <c r="G118" s="12"/>
    </row>
    <row r="119" spans="1:13" ht="16.5" customHeight="1" x14ac:dyDescent="0.25">
      <c r="A119" s="148"/>
      <c r="B119" s="149"/>
      <c r="C119" s="149"/>
      <c r="D119" s="150"/>
      <c r="E119" s="70"/>
      <c r="G119" s="12"/>
    </row>
    <row r="120" spans="1:13" ht="16.5" customHeight="1" x14ac:dyDescent="0.25">
      <c r="A120" s="148" t="s">
        <v>108</v>
      </c>
      <c r="B120" s="149"/>
      <c r="C120" s="149"/>
      <c r="D120" s="150"/>
      <c r="E120" s="70"/>
      <c r="G120" s="12"/>
    </row>
    <row r="121" spans="1:13" ht="16.5" customHeight="1" x14ac:dyDescent="0.25">
      <c r="A121" s="148"/>
      <c r="B121" s="149"/>
      <c r="C121" s="149"/>
      <c r="D121" s="150"/>
      <c r="E121" s="70"/>
      <c r="G121" s="12"/>
    </row>
    <row r="122" spans="1:13" ht="15.75" customHeight="1" x14ac:dyDescent="0.25">
      <c r="A122" s="148"/>
      <c r="B122" s="149"/>
      <c r="C122" s="149"/>
      <c r="D122" s="150"/>
      <c r="E122" s="70"/>
      <c r="G122" s="12"/>
    </row>
    <row r="123" spans="1:13" ht="15" customHeight="1" x14ac:dyDescent="0.25">
      <c r="A123" s="151" t="s">
        <v>176</v>
      </c>
      <c r="B123" s="152"/>
      <c r="C123" s="152"/>
      <c r="D123" s="153"/>
      <c r="E123" s="70"/>
      <c r="M123" s="12"/>
    </row>
    <row r="124" spans="1:13" ht="15" customHeight="1" x14ac:dyDescent="0.25">
      <c r="A124" s="161"/>
      <c r="B124" s="162"/>
      <c r="C124" s="162"/>
      <c r="D124" s="163"/>
      <c r="E124" s="70"/>
      <c r="M124" s="12"/>
    </row>
    <row r="125" spans="1:13" ht="16.5" thickBot="1" x14ac:dyDescent="0.3">
      <c r="A125" s="78"/>
      <c r="D125" s="79"/>
      <c r="E125" s="70"/>
    </row>
    <row r="126" spans="1:13" ht="16.5" thickBot="1" x14ac:dyDescent="0.3">
      <c r="A126" s="187" t="s">
        <v>32</v>
      </c>
      <c r="B126" s="188"/>
      <c r="C126" s="188"/>
      <c r="D126" s="189"/>
      <c r="E126" s="70"/>
      <c r="F126" s="37"/>
      <c r="G126" s="37"/>
      <c r="H126" s="37"/>
    </row>
    <row r="127" spans="1:13" x14ac:dyDescent="0.25">
      <c r="A127" s="78"/>
      <c r="D127" s="79"/>
      <c r="E127" s="70"/>
      <c r="L127" s="21"/>
    </row>
    <row r="128" spans="1:13" x14ac:dyDescent="0.25">
      <c r="A128" s="155" t="s">
        <v>33</v>
      </c>
      <c r="B128" s="156"/>
      <c r="C128" s="156"/>
      <c r="D128" s="157"/>
      <c r="E128" s="70"/>
      <c r="F128" s="37"/>
      <c r="G128" s="37"/>
      <c r="H128" s="37"/>
    </row>
    <row r="129" spans="1:16" x14ac:dyDescent="0.25">
      <c r="A129" s="85"/>
      <c r="B129" s="96"/>
      <c r="C129" s="96"/>
      <c r="D129" s="79"/>
      <c r="E129" s="70"/>
      <c r="F129" s="13"/>
      <c r="G129" s="12"/>
    </row>
    <row r="130" spans="1:16" x14ac:dyDescent="0.25">
      <c r="A130" s="80" t="s">
        <v>34</v>
      </c>
      <c r="B130" s="235" t="s">
        <v>35</v>
      </c>
      <c r="C130" s="160"/>
      <c r="D130" s="81" t="s">
        <v>8</v>
      </c>
      <c r="E130" s="70"/>
      <c r="F130" s="17"/>
      <c r="G130" s="17"/>
      <c r="H130" s="17"/>
    </row>
    <row r="131" spans="1:16" ht="19.5" customHeight="1" x14ac:dyDescent="0.25">
      <c r="A131" s="1" t="s">
        <v>9</v>
      </c>
      <c r="B131" s="147" t="s">
        <v>132</v>
      </c>
      <c r="C131" s="147"/>
      <c r="D131" s="97">
        <f>(($D$33+$D$94+$D$106)/30/12)*20.9589</f>
        <v>202.02172491504004</v>
      </c>
      <c r="E131" s="70"/>
      <c r="F131" s="27"/>
      <c r="G131" s="23"/>
      <c r="H131" s="46"/>
      <c r="J131" s="25"/>
    </row>
    <row r="132" spans="1:16" ht="30" customHeight="1" x14ac:dyDescent="0.25">
      <c r="A132" s="1" t="s">
        <v>10</v>
      </c>
      <c r="B132" s="147" t="s">
        <v>131</v>
      </c>
      <c r="C132" s="147"/>
      <c r="D132" s="97">
        <f>(($D$33+$D$94+$D$106)/30/12)*1</f>
        <v>9.6389469349555572</v>
      </c>
      <c r="E132" s="70"/>
      <c r="F132" s="27"/>
      <c r="G132" s="23"/>
      <c r="H132" s="46"/>
    </row>
    <row r="133" spans="1:16" ht="32.25" customHeight="1" x14ac:dyDescent="0.25">
      <c r="A133" s="1" t="s">
        <v>11</v>
      </c>
      <c r="B133" s="147" t="s">
        <v>130</v>
      </c>
      <c r="C133" s="147"/>
      <c r="D133" s="97">
        <f>(($D$33+$D$94+$D$106)/30/12)*0.1997</f>
        <v>1.9248977029106247</v>
      </c>
      <c r="E133" s="70"/>
      <c r="F133" s="27"/>
      <c r="G133" s="23"/>
      <c r="H133" s="46"/>
    </row>
    <row r="134" spans="1:16" ht="30.75" customHeight="1" x14ac:dyDescent="0.25">
      <c r="A134" s="1" t="s">
        <v>12</v>
      </c>
      <c r="B134" s="196" t="s">
        <v>129</v>
      </c>
      <c r="C134" s="196"/>
      <c r="D134" s="97">
        <f>(($D$33+$D$94+$D$106)/30/12)*0.9659</f>
        <v>9.310258844473573</v>
      </c>
      <c r="E134" s="70"/>
      <c r="F134" s="27"/>
      <c r="G134" s="23"/>
      <c r="H134" s="46"/>
    </row>
    <row r="135" spans="1:16" ht="32.25" customHeight="1" x14ac:dyDescent="0.25">
      <c r="A135" s="1" t="s">
        <v>13</v>
      </c>
      <c r="B135" s="147" t="s">
        <v>128</v>
      </c>
      <c r="C135" s="147"/>
      <c r="D135" s="97">
        <f>(($D$33+$D$94+$D$106)/30/12)*2.4753</f>
        <v>23.85928534809549</v>
      </c>
      <c r="E135" s="70"/>
      <c r="F135" s="27"/>
      <c r="G135" s="23"/>
      <c r="H135" s="46"/>
      <c r="J135" s="12"/>
      <c r="K135" s="12"/>
      <c r="L135" s="12"/>
      <c r="M135" s="12"/>
      <c r="N135" s="12"/>
      <c r="O135" s="12"/>
      <c r="P135" s="12"/>
    </row>
    <row r="136" spans="1:16" ht="67.5" customHeight="1" x14ac:dyDescent="0.25">
      <c r="A136" s="1" t="s">
        <v>14</v>
      </c>
      <c r="B136" s="147" t="s">
        <v>192</v>
      </c>
      <c r="C136" s="147"/>
      <c r="D136" s="97">
        <f>(($D$33+$D$94+$D$106)/30/12)*3.874</f>
        <v>37.341280426017832</v>
      </c>
      <c r="E136" s="70"/>
      <c r="F136" s="27"/>
      <c r="G136" s="23"/>
      <c r="H136" s="46"/>
      <c r="J136" s="12"/>
      <c r="K136" s="12"/>
      <c r="L136" s="12"/>
      <c r="M136" s="12"/>
      <c r="N136" s="12"/>
      <c r="O136" s="12"/>
      <c r="P136" s="12"/>
    </row>
    <row r="137" spans="1:16" ht="16.5" customHeight="1" x14ac:dyDescent="0.25">
      <c r="A137" s="145" t="s">
        <v>193</v>
      </c>
      <c r="B137" s="146"/>
      <c r="C137" s="146"/>
      <c r="D137" s="97">
        <f>SUM(D131:D136)</f>
        <v>284.0963941714931</v>
      </c>
      <c r="E137" s="70"/>
      <c r="F137" s="59"/>
      <c r="G137" s="51"/>
      <c r="H137" s="47"/>
    </row>
    <row r="138" spans="1:16" ht="16.5" customHeight="1" x14ac:dyDescent="0.25">
      <c r="A138" s="89"/>
      <c r="B138" s="68"/>
      <c r="C138" s="68"/>
      <c r="D138" s="98"/>
      <c r="E138" s="70"/>
      <c r="F138" s="28"/>
      <c r="G138" s="28"/>
      <c r="H138" s="47"/>
    </row>
    <row r="139" spans="1:16" ht="23.25" customHeight="1" x14ac:dyDescent="0.25">
      <c r="A139" s="225" t="s">
        <v>186</v>
      </c>
      <c r="B139" s="226"/>
      <c r="C139" s="226"/>
      <c r="D139" s="227"/>
      <c r="E139" s="70"/>
      <c r="F139" s="28"/>
      <c r="G139" s="28"/>
      <c r="H139" s="47"/>
    </row>
    <row r="140" spans="1:16" ht="16.5" customHeight="1" x14ac:dyDescent="0.25">
      <c r="A140" s="225" t="s">
        <v>113</v>
      </c>
      <c r="B140" s="226"/>
      <c r="C140" s="226"/>
      <c r="D140" s="227"/>
      <c r="E140" s="70"/>
      <c r="F140" s="28"/>
      <c r="G140" s="28"/>
      <c r="H140" s="47"/>
    </row>
    <row r="141" spans="1:16" ht="27.75" customHeight="1" x14ac:dyDescent="0.25">
      <c r="A141" s="225" t="s">
        <v>114</v>
      </c>
      <c r="B141" s="226"/>
      <c r="C141" s="226"/>
      <c r="D141" s="227"/>
      <c r="E141" s="70"/>
      <c r="F141" s="28"/>
      <c r="G141" s="28"/>
      <c r="H141" s="47"/>
    </row>
    <row r="142" spans="1:16" ht="25.5" customHeight="1" x14ac:dyDescent="0.25">
      <c r="A142" s="225" t="s">
        <v>115</v>
      </c>
      <c r="B142" s="226"/>
      <c r="C142" s="226"/>
      <c r="D142" s="227"/>
      <c r="E142" s="70"/>
      <c r="F142" s="28"/>
      <c r="G142" s="28"/>
      <c r="H142" s="47"/>
    </row>
    <row r="143" spans="1:16" ht="24.75" customHeight="1" x14ac:dyDescent="0.25">
      <c r="A143" s="225" t="s">
        <v>118</v>
      </c>
      <c r="B143" s="226"/>
      <c r="C143" s="226"/>
      <c r="D143" s="227"/>
      <c r="E143" s="70"/>
      <c r="F143" s="28"/>
      <c r="G143" s="28"/>
      <c r="H143" s="47"/>
    </row>
    <row r="144" spans="1:16" x14ac:dyDescent="0.25">
      <c r="A144" s="232"/>
      <c r="B144" s="233"/>
      <c r="C144" s="233"/>
      <c r="D144" s="234"/>
      <c r="E144" s="70"/>
    </row>
    <row r="145" spans="1:8" hidden="1" x14ac:dyDescent="0.25">
      <c r="A145" s="240"/>
      <c r="B145" s="241"/>
      <c r="C145" s="241"/>
      <c r="D145" s="242"/>
      <c r="E145" s="70"/>
    </row>
    <row r="146" spans="1:8" hidden="1" x14ac:dyDescent="0.25">
      <c r="A146" s="155" t="s">
        <v>36</v>
      </c>
      <c r="B146" s="156"/>
      <c r="C146" s="156"/>
      <c r="D146" s="157"/>
      <c r="E146" s="70"/>
      <c r="F146" s="37"/>
      <c r="G146" s="37"/>
      <c r="H146" s="37"/>
    </row>
    <row r="147" spans="1:8" x14ac:dyDescent="0.25">
      <c r="A147" s="246"/>
      <c r="B147" s="247"/>
      <c r="C147" s="247"/>
      <c r="D147" s="248"/>
      <c r="E147" s="70"/>
      <c r="F147" s="13"/>
      <c r="G147" s="12"/>
    </row>
    <row r="148" spans="1:8" x14ac:dyDescent="0.25">
      <c r="A148" s="80" t="s">
        <v>37</v>
      </c>
      <c r="B148" s="146" t="s">
        <v>38</v>
      </c>
      <c r="C148" s="146"/>
      <c r="D148" s="81" t="s">
        <v>8</v>
      </c>
      <c r="E148" s="70"/>
      <c r="F148" s="17"/>
      <c r="G148" s="17"/>
      <c r="H148" s="17"/>
    </row>
    <row r="149" spans="1:8" x14ac:dyDescent="0.25">
      <c r="A149" s="1" t="s">
        <v>9</v>
      </c>
      <c r="B149" s="147" t="s">
        <v>50</v>
      </c>
      <c r="C149" s="147"/>
      <c r="D149" s="83">
        <v>0</v>
      </c>
      <c r="E149" s="70"/>
      <c r="F149" s="22"/>
      <c r="G149" s="26"/>
      <c r="H149" s="24"/>
    </row>
    <row r="150" spans="1:8" x14ac:dyDescent="0.25">
      <c r="A150" s="145" t="s">
        <v>1</v>
      </c>
      <c r="B150" s="146"/>
      <c r="C150" s="146"/>
      <c r="D150" s="83"/>
      <c r="E150" s="70"/>
      <c r="F150" s="28"/>
      <c r="G150" s="28"/>
      <c r="H150" s="22"/>
    </row>
    <row r="151" spans="1:8" x14ac:dyDescent="0.25">
      <c r="A151" s="78"/>
      <c r="D151" s="79"/>
      <c r="E151" s="70"/>
    </row>
    <row r="152" spans="1:8" x14ac:dyDescent="0.25">
      <c r="A152" s="78"/>
      <c r="D152" s="79"/>
      <c r="E152" s="70"/>
    </row>
    <row r="153" spans="1:8" x14ac:dyDescent="0.25">
      <c r="A153" s="155" t="s">
        <v>39</v>
      </c>
      <c r="B153" s="156"/>
      <c r="C153" s="156"/>
      <c r="D153" s="157"/>
      <c r="E153" s="70"/>
      <c r="F153" s="37"/>
      <c r="G153" s="37"/>
      <c r="H153" s="37"/>
    </row>
    <row r="154" spans="1:8" x14ac:dyDescent="0.25">
      <c r="A154" s="85"/>
      <c r="D154" s="79"/>
      <c r="E154" s="70"/>
    </row>
    <row r="155" spans="1:8" ht="15.75" customHeight="1" x14ac:dyDescent="0.25">
      <c r="A155" s="80">
        <v>4</v>
      </c>
      <c r="B155" s="235" t="s">
        <v>40</v>
      </c>
      <c r="C155" s="160"/>
      <c r="D155" s="81" t="s">
        <v>8</v>
      </c>
      <c r="E155" s="70"/>
      <c r="F155" s="17"/>
      <c r="G155" s="17"/>
      <c r="H155" s="17"/>
    </row>
    <row r="156" spans="1:8" x14ac:dyDescent="0.25">
      <c r="A156" s="1" t="s">
        <v>34</v>
      </c>
      <c r="B156" s="236" t="s">
        <v>35</v>
      </c>
      <c r="C156" s="237"/>
      <c r="D156" s="83">
        <f>D137</f>
        <v>284.0963941714931</v>
      </c>
      <c r="E156" s="70"/>
      <c r="F156" s="22"/>
      <c r="G156" s="26"/>
      <c r="H156" s="27"/>
    </row>
    <row r="157" spans="1:8" x14ac:dyDescent="0.25">
      <c r="A157" s="1" t="s">
        <v>37</v>
      </c>
      <c r="B157" s="236" t="s">
        <v>38</v>
      </c>
      <c r="C157" s="237"/>
      <c r="D157" s="83">
        <f>D150</f>
        <v>0</v>
      </c>
      <c r="E157" s="70"/>
      <c r="F157" s="22"/>
      <c r="G157" s="26"/>
      <c r="H157" s="27"/>
    </row>
    <row r="158" spans="1:8" x14ac:dyDescent="0.25">
      <c r="A158" s="145" t="s">
        <v>1</v>
      </c>
      <c r="B158" s="146"/>
      <c r="C158" s="53"/>
      <c r="D158" s="83">
        <f>SUM(D156:D157)</f>
        <v>284.0963941714931</v>
      </c>
      <c r="E158" s="70"/>
      <c r="F158" s="28"/>
      <c r="G158" s="28"/>
      <c r="H158" s="27"/>
    </row>
    <row r="159" spans="1:8" x14ac:dyDescent="0.25">
      <c r="A159" s="78"/>
      <c r="D159" s="79"/>
      <c r="E159" s="70"/>
    </row>
    <row r="160" spans="1:8" ht="16.5" thickBot="1" x14ac:dyDescent="0.3">
      <c r="A160" s="78"/>
      <c r="D160" s="79"/>
      <c r="E160" s="70"/>
    </row>
    <row r="161" spans="1:20" ht="16.5" thickBot="1" x14ac:dyDescent="0.3">
      <c r="A161" s="187" t="s">
        <v>41</v>
      </c>
      <c r="B161" s="188"/>
      <c r="C161" s="188"/>
      <c r="D161" s="189"/>
      <c r="E161" s="70"/>
      <c r="F161" s="37"/>
      <c r="G161" s="37"/>
      <c r="H161" s="37"/>
    </row>
    <row r="162" spans="1:20" x14ac:dyDescent="0.25">
      <c r="A162" s="78"/>
      <c r="D162" s="79"/>
      <c r="E162" s="70"/>
      <c r="F162" s="18"/>
      <c r="G162" s="12"/>
    </row>
    <row r="163" spans="1:20" x14ac:dyDescent="0.25">
      <c r="A163" s="80">
        <v>5</v>
      </c>
      <c r="B163" s="235" t="s">
        <v>2</v>
      </c>
      <c r="C163" s="160"/>
      <c r="D163" s="81" t="s">
        <v>8</v>
      </c>
      <c r="E163" s="70"/>
      <c r="F163" s="17"/>
      <c r="G163" s="28"/>
      <c r="H163" s="17"/>
    </row>
    <row r="164" spans="1:20" x14ac:dyDescent="0.25">
      <c r="A164" s="1" t="s">
        <v>9</v>
      </c>
      <c r="B164" s="147" t="s">
        <v>42</v>
      </c>
      <c r="C164" s="147"/>
      <c r="D164" s="83">
        <v>97.14</v>
      </c>
      <c r="E164" s="70"/>
      <c r="F164" s="22"/>
      <c r="G164" s="26"/>
      <c r="H164" s="22"/>
    </row>
    <row r="165" spans="1:20" x14ac:dyDescent="0.25">
      <c r="A165" s="1" t="s">
        <v>10</v>
      </c>
      <c r="B165" s="147" t="s">
        <v>43</v>
      </c>
      <c r="C165" s="147"/>
      <c r="D165" s="83">
        <v>0</v>
      </c>
      <c r="E165" s="70"/>
      <c r="F165" s="22"/>
      <c r="G165" s="26"/>
      <c r="H165" s="22"/>
    </row>
    <row r="166" spans="1:20" x14ac:dyDescent="0.25">
      <c r="A166" s="1" t="s">
        <v>11</v>
      </c>
      <c r="B166" s="147" t="s">
        <v>44</v>
      </c>
      <c r="C166" s="147"/>
      <c r="D166" s="83">
        <v>0</v>
      </c>
      <c r="E166" s="70"/>
      <c r="F166" s="22"/>
      <c r="G166" s="26"/>
      <c r="H166" s="22"/>
    </row>
    <row r="167" spans="1:20" x14ac:dyDescent="0.25">
      <c r="A167" s="2" t="s">
        <v>12</v>
      </c>
      <c r="B167" s="231" t="s">
        <v>16</v>
      </c>
      <c r="C167" s="231"/>
      <c r="D167" s="135">
        <v>0</v>
      </c>
      <c r="E167" s="106"/>
      <c r="F167" s="107"/>
      <c r="G167" s="108"/>
      <c r="H167" s="107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</row>
    <row r="168" spans="1:20" s="6" customFormat="1" x14ac:dyDescent="0.25">
      <c r="A168" s="146" t="s">
        <v>25</v>
      </c>
      <c r="B168" s="146"/>
      <c r="C168" s="146"/>
      <c r="D168" s="53">
        <f>SUM(D164:D167)</f>
        <v>97.14</v>
      </c>
      <c r="E168" s="112"/>
      <c r="F168" s="28"/>
      <c r="G168" s="28"/>
      <c r="H168" s="22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</row>
    <row r="169" spans="1:20" x14ac:dyDescent="0.25">
      <c r="A169" s="68"/>
      <c r="B169" s="68"/>
      <c r="C169" s="68"/>
      <c r="D169" s="45"/>
      <c r="E169" s="109"/>
      <c r="F169" s="110"/>
      <c r="G169" s="110"/>
      <c r="H169" s="111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</row>
    <row r="170" spans="1:20" ht="24.75" customHeight="1" x14ac:dyDescent="0.25">
      <c r="A170" s="170" t="s">
        <v>136</v>
      </c>
      <c r="B170" s="170"/>
      <c r="C170" s="170"/>
      <c r="D170" s="170"/>
      <c r="E170" s="70"/>
    </row>
    <row r="171" spans="1:20" ht="21" customHeight="1" x14ac:dyDescent="0.25">
      <c r="A171" s="238" t="s">
        <v>137</v>
      </c>
      <c r="B171" s="170"/>
      <c r="C171" s="170"/>
      <c r="D171" s="239"/>
      <c r="E171" s="70"/>
    </row>
    <row r="172" spans="1:20" x14ac:dyDescent="0.25">
      <c r="A172" s="240"/>
      <c r="B172" s="241"/>
      <c r="C172" s="241"/>
      <c r="D172" s="242"/>
      <c r="E172" s="70"/>
    </row>
    <row r="173" spans="1:20" ht="16.5" thickBot="1" x14ac:dyDescent="0.3">
      <c r="A173" s="78"/>
      <c r="D173" s="79"/>
      <c r="E173" s="70"/>
    </row>
    <row r="174" spans="1:20" ht="16.5" thickBot="1" x14ac:dyDescent="0.3">
      <c r="A174" s="187" t="s">
        <v>45</v>
      </c>
      <c r="B174" s="188"/>
      <c r="C174" s="188"/>
      <c r="D174" s="189"/>
      <c r="E174" s="70"/>
      <c r="F174" s="37"/>
      <c r="G174" s="37"/>
      <c r="H174" s="37"/>
      <c r="I174" s="14"/>
    </row>
    <row r="175" spans="1:20" x14ac:dyDescent="0.25">
      <c r="A175" s="78"/>
      <c r="D175" s="79"/>
      <c r="E175" s="70"/>
      <c r="F175" s="13"/>
      <c r="G175" s="12"/>
      <c r="H175" s="12"/>
    </row>
    <row r="176" spans="1:20" x14ac:dyDescent="0.25">
      <c r="A176" s="80">
        <v>6</v>
      </c>
      <c r="B176" s="255" t="s">
        <v>3</v>
      </c>
      <c r="C176" s="256"/>
      <c r="D176" s="81" t="s">
        <v>8</v>
      </c>
      <c r="E176" s="70"/>
      <c r="G176" s="25"/>
      <c r="H176" s="25"/>
    </row>
    <row r="177" spans="1:20" x14ac:dyDescent="0.25">
      <c r="A177" s="1" t="s">
        <v>9</v>
      </c>
      <c r="B177" s="236" t="s">
        <v>77</v>
      </c>
      <c r="C177" s="237"/>
      <c r="D177" s="83">
        <f>(D33+D94+D106+D158+D168)*5%</f>
        <v>192.56286453777466</v>
      </c>
      <c r="E177" s="70"/>
      <c r="F177" s="12"/>
      <c r="G177" s="12"/>
      <c r="H177" s="44"/>
    </row>
    <row r="178" spans="1:20" x14ac:dyDescent="0.25">
      <c r="A178" s="1" t="s">
        <v>10</v>
      </c>
      <c r="B178" s="236" t="s">
        <v>78</v>
      </c>
      <c r="C178" s="237"/>
      <c r="D178" s="97">
        <f>(D33+D94+D106+D158+D168+D177)*5%</f>
        <v>202.1910077646634</v>
      </c>
      <c r="E178" s="70"/>
      <c r="F178" s="12"/>
      <c r="G178" s="12"/>
      <c r="H178" s="29"/>
    </row>
    <row r="179" spans="1:20" x14ac:dyDescent="0.25">
      <c r="A179" s="1" t="s">
        <v>11</v>
      </c>
      <c r="B179" s="236" t="s">
        <v>62</v>
      </c>
      <c r="C179" s="237"/>
      <c r="D179" s="97">
        <f>(D33+D94+D106+D158+D168+D177+D178)/0.9135*8.65%</f>
        <v>402.05798095731922</v>
      </c>
      <c r="E179" s="70"/>
      <c r="F179" s="12"/>
      <c r="G179" s="12"/>
      <c r="H179" s="29"/>
    </row>
    <row r="180" spans="1:20" x14ac:dyDescent="0.25">
      <c r="A180" s="1"/>
      <c r="B180" s="236" t="s">
        <v>64</v>
      </c>
      <c r="C180" s="237"/>
      <c r="D180" s="97">
        <f>(D33+D94+D106+D158+D168+D177+D178)/0.9135*0.65%</f>
        <v>30.212449436099131</v>
      </c>
      <c r="E180" s="70"/>
      <c r="F180" s="12"/>
      <c r="G180" s="12"/>
      <c r="H180" s="12"/>
    </row>
    <row r="181" spans="1:20" ht="21" customHeight="1" x14ac:dyDescent="0.25">
      <c r="A181" s="1"/>
      <c r="B181" s="236" t="s">
        <v>65</v>
      </c>
      <c r="C181" s="237"/>
      <c r="D181" s="97">
        <f>(D33+D94+D106+D158+D168+D177+D178)/0.9135*3%</f>
        <v>139.44207432045752</v>
      </c>
      <c r="E181" s="70"/>
      <c r="G181" s="12"/>
      <c r="H181" s="12"/>
    </row>
    <row r="182" spans="1:20" x14ac:dyDescent="0.25">
      <c r="A182" s="1"/>
      <c r="B182" s="236" t="s">
        <v>63</v>
      </c>
      <c r="C182" s="237"/>
      <c r="D182" s="97">
        <f>(D33+D94+D106+D158+D168+D177+D178)/0.9135*5%</f>
        <v>232.40345720076255</v>
      </c>
      <c r="E182" s="70"/>
      <c r="G182" s="12"/>
      <c r="H182" s="12"/>
    </row>
    <row r="183" spans="1:20" x14ac:dyDescent="0.25">
      <c r="A183" s="158" t="s">
        <v>25</v>
      </c>
      <c r="B183" s="159"/>
      <c r="C183" s="160"/>
      <c r="D183" s="83">
        <f>SUM(D177:D179)</f>
        <v>796.8118532597573</v>
      </c>
      <c r="E183" s="70"/>
      <c r="F183" s="12"/>
      <c r="G183" s="12"/>
      <c r="N183" s="22"/>
      <c r="O183" s="22"/>
      <c r="P183" s="22"/>
      <c r="Q183" s="22"/>
      <c r="R183" s="22"/>
      <c r="S183" s="22"/>
      <c r="T183" s="22"/>
    </row>
    <row r="184" spans="1:20" ht="26.25" customHeight="1" x14ac:dyDescent="0.25">
      <c r="A184" s="228" t="s">
        <v>138</v>
      </c>
      <c r="B184" s="229"/>
      <c r="C184" s="229"/>
      <c r="D184" s="230"/>
      <c r="E184" s="70"/>
      <c r="F184" s="12"/>
      <c r="G184" s="12"/>
      <c r="H184" s="5"/>
      <c r="I184" s="7"/>
      <c r="N184" s="30"/>
      <c r="O184" s="31"/>
      <c r="P184" s="31"/>
      <c r="Q184" s="31"/>
      <c r="R184" s="30"/>
    </row>
    <row r="185" spans="1:20" ht="24" customHeight="1" x14ac:dyDescent="0.25">
      <c r="A185" s="220" t="s">
        <v>139</v>
      </c>
      <c r="B185" s="174"/>
      <c r="C185" s="174"/>
      <c r="D185" s="221"/>
      <c r="E185" s="70"/>
      <c r="G185" s="12"/>
      <c r="H185" s="12"/>
      <c r="O185" s="25"/>
      <c r="P185" s="25"/>
      <c r="Q185" s="25"/>
    </row>
    <row r="186" spans="1:20" x14ac:dyDescent="0.25">
      <c r="A186" s="225" t="s">
        <v>140</v>
      </c>
      <c r="B186" s="226"/>
      <c r="C186" s="226"/>
      <c r="D186" s="227"/>
      <c r="E186" s="70"/>
      <c r="G186" s="12"/>
      <c r="H186" s="12"/>
      <c r="N186" s="40"/>
      <c r="O186" s="40"/>
      <c r="P186" s="40"/>
      <c r="Q186" s="40"/>
    </row>
    <row r="187" spans="1:20" ht="22.5" customHeight="1" x14ac:dyDescent="0.25">
      <c r="A187" s="225" t="s">
        <v>141</v>
      </c>
      <c r="B187" s="226"/>
      <c r="C187" s="226"/>
      <c r="D187" s="227"/>
      <c r="E187" s="70"/>
      <c r="G187" s="12"/>
      <c r="H187" s="12"/>
      <c r="N187" s="40"/>
      <c r="O187" s="40"/>
      <c r="P187" s="40"/>
      <c r="Q187" s="40"/>
    </row>
    <row r="188" spans="1:20" x14ac:dyDescent="0.25">
      <c r="A188" s="220" t="s">
        <v>142</v>
      </c>
      <c r="B188" s="174"/>
      <c r="C188" s="174"/>
      <c r="D188" s="221"/>
      <c r="E188" s="70"/>
      <c r="G188" s="12"/>
      <c r="H188" s="12"/>
      <c r="N188" s="40"/>
      <c r="O188" s="40"/>
      <c r="P188" s="40"/>
      <c r="Q188" s="40"/>
    </row>
    <row r="189" spans="1:20" ht="23.25" customHeight="1" x14ac:dyDescent="0.25">
      <c r="A189" s="220" t="s">
        <v>143</v>
      </c>
      <c r="B189" s="174"/>
      <c r="C189" s="174"/>
      <c r="D189" s="221"/>
      <c r="E189" s="70"/>
      <c r="G189" s="12"/>
      <c r="H189" s="12"/>
      <c r="N189" s="40"/>
      <c r="O189" s="40"/>
      <c r="P189" s="40"/>
      <c r="Q189" s="40"/>
    </row>
    <row r="190" spans="1:20" x14ac:dyDescent="0.25">
      <c r="A190" s="220" t="s">
        <v>144</v>
      </c>
      <c r="B190" s="174"/>
      <c r="C190" s="174"/>
      <c r="D190" s="221"/>
      <c r="E190" s="70"/>
      <c r="G190" s="12"/>
      <c r="H190" s="12"/>
      <c r="N190" s="40"/>
      <c r="O190" s="40"/>
      <c r="P190" s="40"/>
      <c r="Q190" s="40"/>
    </row>
    <row r="191" spans="1:20" ht="16.5" thickBot="1" x14ac:dyDescent="0.3">
      <c r="A191" s="78"/>
      <c r="D191" s="79"/>
      <c r="E191" s="70"/>
      <c r="G191" s="12"/>
      <c r="H191" s="12"/>
    </row>
    <row r="192" spans="1:20" ht="16.5" thickBot="1" x14ac:dyDescent="0.3">
      <c r="A192" s="187" t="s">
        <v>66</v>
      </c>
      <c r="B192" s="188"/>
      <c r="C192" s="188"/>
      <c r="D192" s="189"/>
      <c r="E192" s="70"/>
      <c r="F192" s="32"/>
    </row>
    <row r="193" spans="1:9" x14ac:dyDescent="0.25">
      <c r="A193" s="251"/>
      <c r="B193" s="182"/>
      <c r="C193" s="182"/>
      <c r="D193" s="183"/>
      <c r="E193" s="70"/>
    </row>
    <row r="194" spans="1:9" ht="31.5" customHeight="1" x14ac:dyDescent="0.25">
      <c r="A194" s="80"/>
      <c r="B194" s="235" t="s">
        <v>46</v>
      </c>
      <c r="C194" s="160"/>
      <c r="D194" s="81" t="s">
        <v>8</v>
      </c>
      <c r="E194" s="70"/>
      <c r="F194" s="29"/>
      <c r="I194" s="12"/>
    </row>
    <row r="195" spans="1:9" ht="15.75" customHeight="1" x14ac:dyDescent="0.25">
      <c r="A195" s="80" t="s">
        <v>9</v>
      </c>
      <c r="B195" s="236" t="s">
        <v>6</v>
      </c>
      <c r="C195" s="237"/>
      <c r="D195" s="99">
        <f>D33</f>
        <v>1733</v>
      </c>
      <c r="E195" s="70"/>
      <c r="F195" s="12"/>
    </row>
    <row r="196" spans="1:9" ht="31.5" customHeight="1" x14ac:dyDescent="0.25">
      <c r="A196" s="80" t="s">
        <v>10</v>
      </c>
      <c r="B196" s="236" t="s">
        <v>17</v>
      </c>
      <c r="C196" s="237"/>
      <c r="D196" s="99">
        <f>D94</f>
        <v>1621.7417365839999</v>
      </c>
      <c r="E196" s="70"/>
      <c r="F196" s="12"/>
    </row>
    <row r="197" spans="1:9" ht="15.75" customHeight="1" x14ac:dyDescent="0.25">
      <c r="A197" s="80" t="s">
        <v>11</v>
      </c>
      <c r="B197" s="236" t="s">
        <v>30</v>
      </c>
      <c r="C197" s="237"/>
      <c r="D197" s="97">
        <f>D106</f>
        <v>115.27916000000002</v>
      </c>
      <c r="E197" s="70"/>
      <c r="F197" s="12"/>
    </row>
    <row r="198" spans="1:9" ht="15.75" customHeight="1" x14ac:dyDescent="0.25">
      <c r="A198" s="80" t="s">
        <v>12</v>
      </c>
      <c r="B198" s="236" t="s">
        <v>32</v>
      </c>
      <c r="C198" s="237"/>
      <c r="D198" s="97">
        <f>D158</f>
        <v>284.0963941714931</v>
      </c>
      <c r="E198" s="70"/>
      <c r="F198" s="12"/>
    </row>
    <row r="199" spans="1:9" ht="15.75" customHeight="1" x14ac:dyDescent="0.25">
      <c r="A199" s="80" t="s">
        <v>13</v>
      </c>
      <c r="B199" s="236" t="s">
        <v>41</v>
      </c>
      <c r="C199" s="237"/>
      <c r="D199" s="100">
        <f>D168</f>
        <v>97.14</v>
      </c>
      <c r="E199" s="70"/>
    </row>
    <row r="200" spans="1:9" ht="15.75" customHeight="1" x14ac:dyDescent="0.25">
      <c r="A200" s="158" t="s">
        <v>47</v>
      </c>
      <c r="B200" s="159"/>
      <c r="C200" s="160"/>
      <c r="D200" s="99">
        <f>SUM(D195:D199)</f>
        <v>3851.2572907554932</v>
      </c>
      <c r="E200" s="70"/>
      <c r="F200" s="12"/>
    </row>
    <row r="201" spans="1:9" ht="15.75" customHeight="1" x14ac:dyDescent="0.25">
      <c r="A201" s="80" t="s">
        <v>14</v>
      </c>
      <c r="B201" s="249" t="s">
        <v>48</v>
      </c>
      <c r="C201" s="250"/>
      <c r="D201" s="97">
        <f>D183</f>
        <v>796.8118532597573</v>
      </c>
      <c r="E201" s="70"/>
      <c r="F201" s="12"/>
    </row>
    <row r="202" spans="1:9" ht="15.75" customHeight="1" x14ac:dyDescent="0.25">
      <c r="A202" s="158" t="s">
        <v>49</v>
      </c>
      <c r="B202" s="159"/>
      <c r="C202" s="160"/>
      <c r="D202" s="82" t="str">
        <f>FIXED(D200+D201)</f>
        <v>4.648,07</v>
      </c>
      <c r="E202" s="70"/>
      <c r="F202" s="12"/>
    </row>
    <row r="203" spans="1:9" x14ac:dyDescent="0.25">
      <c r="A203" s="78"/>
      <c r="D203" s="101"/>
      <c r="E203" s="70"/>
    </row>
    <row r="204" spans="1:9" ht="16.5" thickBot="1" x14ac:dyDescent="0.3">
      <c r="A204" s="78"/>
      <c r="D204" s="101"/>
      <c r="E204" s="70"/>
    </row>
    <row r="205" spans="1:9" ht="16.5" thickBot="1" x14ac:dyDescent="0.3">
      <c r="A205" s="222" t="s">
        <v>76</v>
      </c>
      <c r="B205" s="223"/>
      <c r="C205" s="223"/>
      <c r="D205" s="224"/>
      <c r="E205" s="70"/>
    </row>
    <row r="206" spans="1:9" x14ac:dyDescent="0.25">
      <c r="A206" s="213"/>
      <c r="B206" s="214"/>
      <c r="C206" s="215"/>
      <c r="D206" s="102" t="s">
        <v>8</v>
      </c>
      <c r="E206" s="70"/>
    </row>
    <row r="207" spans="1:9" x14ac:dyDescent="0.25">
      <c r="A207" s="52" t="s">
        <v>9</v>
      </c>
      <c r="B207" s="216" t="s">
        <v>174</v>
      </c>
      <c r="C207" s="217"/>
      <c r="D207" s="128" t="str">
        <f>D202</f>
        <v>4.648,07</v>
      </c>
      <c r="E207" s="70"/>
    </row>
    <row r="208" spans="1:9" ht="16.5" thickBot="1" x14ac:dyDescent="0.3">
      <c r="A208" s="103" t="s">
        <v>10</v>
      </c>
      <c r="B208" s="218" t="s">
        <v>175</v>
      </c>
      <c r="C208" s="219"/>
      <c r="D208" s="104">
        <f>D207*12</f>
        <v>55776.84</v>
      </c>
      <c r="E208" s="70"/>
    </row>
    <row r="209" spans="1:18" hidden="1" x14ac:dyDescent="0.25">
      <c r="A209" s="72"/>
      <c r="B209" s="72"/>
      <c r="C209" s="72"/>
      <c r="D209" s="73"/>
    </row>
    <row r="210" spans="1:18" hidden="1" x14ac:dyDescent="0.25">
      <c r="A210" s="6"/>
      <c r="B210" s="6"/>
      <c r="C210" s="6"/>
      <c r="D210" s="61"/>
      <c r="F210" s="34"/>
      <c r="G210" s="34"/>
      <c r="H210" s="34"/>
      <c r="I210" s="34"/>
      <c r="J210" s="34"/>
      <c r="K210" s="34"/>
      <c r="L210" s="34"/>
      <c r="M210" s="34"/>
      <c r="N210" s="22"/>
      <c r="O210" s="22"/>
      <c r="P210" s="22"/>
      <c r="Q210" s="22"/>
      <c r="R210" s="22"/>
    </row>
    <row r="211" spans="1:18" hidden="1" x14ac:dyDescent="0.25">
      <c r="A211" s="6"/>
      <c r="B211" s="6"/>
      <c r="C211" s="6"/>
      <c r="D211" s="61"/>
      <c r="P211" s="12"/>
    </row>
    <row r="212" spans="1:18" hidden="1" x14ac:dyDescent="0.25">
      <c r="A212" s="6"/>
      <c r="B212" s="6"/>
      <c r="C212" s="6"/>
      <c r="D212" s="61"/>
      <c r="P212" s="12"/>
    </row>
    <row r="213" spans="1:18" hidden="1" x14ac:dyDescent="0.25">
      <c r="A213" s="6"/>
      <c r="B213" s="6"/>
      <c r="C213" s="6"/>
      <c r="D213" s="61"/>
      <c r="H213" s="12"/>
      <c r="P213" s="12"/>
    </row>
    <row r="214" spans="1:18" hidden="1" x14ac:dyDescent="0.25">
      <c r="A214" s="6"/>
      <c r="B214" s="6"/>
      <c r="C214" s="6"/>
      <c r="D214" s="61"/>
      <c r="H214" s="12"/>
      <c r="P214" s="12"/>
    </row>
    <row r="215" spans="1:18" hidden="1" x14ac:dyDescent="0.25">
      <c r="A215" s="6"/>
      <c r="B215" s="6"/>
      <c r="C215" s="6"/>
      <c r="D215" s="61"/>
      <c r="H215" s="12"/>
      <c r="P215" s="12"/>
    </row>
    <row r="216" spans="1:18" hidden="1" x14ac:dyDescent="0.25">
      <c r="A216" s="6"/>
      <c r="B216" s="6"/>
      <c r="C216" s="6"/>
      <c r="D216" s="61"/>
      <c r="H216" s="12"/>
      <c r="P216" s="12"/>
      <c r="Q216" s="12"/>
    </row>
    <row r="217" spans="1:18" hidden="1" x14ac:dyDescent="0.25">
      <c r="A217" s="6"/>
      <c r="B217" s="6"/>
      <c r="C217" s="6"/>
      <c r="D217" s="61"/>
      <c r="H217" s="12"/>
    </row>
    <row r="218" spans="1:18" hidden="1" x14ac:dyDescent="0.25">
      <c r="A218" s="6"/>
      <c r="B218" s="6"/>
      <c r="C218" s="6"/>
      <c r="D218" s="61"/>
      <c r="H218" s="12"/>
      <c r="I218" s="12"/>
      <c r="P218" s="12"/>
      <c r="Q218" s="12"/>
    </row>
    <row r="219" spans="1:18" hidden="1" x14ac:dyDescent="0.25">
      <c r="A219" s="6"/>
      <c r="B219" s="6"/>
      <c r="C219" s="6"/>
      <c r="D219" s="61"/>
      <c r="F219" s="17"/>
      <c r="G219" s="17"/>
      <c r="H219" s="17"/>
      <c r="I219" s="17"/>
      <c r="J219" s="17"/>
      <c r="K219" s="17"/>
      <c r="L219" s="17"/>
      <c r="M219" s="17"/>
      <c r="P219" s="12"/>
      <c r="Q219" s="12"/>
    </row>
    <row r="220" spans="1:18" hidden="1" x14ac:dyDescent="0.25">
      <c r="A220" s="6"/>
      <c r="B220" s="6"/>
      <c r="C220" s="6"/>
      <c r="D220" s="61"/>
      <c r="H220" s="12"/>
      <c r="I220" s="12"/>
      <c r="J220" s="12"/>
      <c r="K220" s="12"/>
      <c r="L220" s="12"/>
      <c r="M220" s="12"/>
      <c r="P220" s="12"/>
    </row>
    <row r="221" spans="1:18" hidden="1" x14ac:dyDescent="0.25">
      <c r="A221" s="6"/>
      <c r="B221" s="6"/>
      <c r="C221" s="6"/>
      <c r="D221" s="61"/>
      <c r="H221" s="12"/>
      <c r="I221" s="12"/>
      <c r="J221" s="12"/>
      <c r="K221" s="12"/>
      <c r="L221" s="12"/>
      <c r="M221" s="12"/>
    </row>
    <row r="222" spans="1:18" hidden="1" x14ac:dyDescent="0.25">
      <c r="A222" s="6"/>
      <c r="B222" s="6"/>
      <c r="C222" s="6"/>
      <c r="D222" s="61"/>
      <c r="H222" s="12"/>
      <c r="I222" s="12"/>
      <c r="J222" s="12"/>
      <c r="K222" s="12"/>
      <c r="L222" s="12"/>
      <c r="M222" s="12"/>
    </row>
    <row r="223" spans="1:18" hidden="1" x14ac:dyDescent="0.25">
      <c r="A223" s="6"/>
      <c r="B223" s="6"/>
      <c r="C223" s="6"/>
      <c r="D223" s="61"/>
      <c r="H223" s="12"/>
      <c r="I223" s="12"/>
      <c r="J223" s="12"/>
      <c r="K223" s="12"/>
      <c r="L223" s="12"/>
      <c r="M223" s="12"/>
    </row>
    <row r="224" spans="1:18" hidden="1" x14ac:dyDescent="0.25">
      <c r="A224" s="6"/>
      <c r="B224" s="6"/>
      <c r="C224" s="6"/>
      <c r="D224" s="61"/>
      <c r="I224" s="12"/>
      <c r="J224" s="12"/>
      <c r="K224" s="12"/>
      <c r="L224" s="12"/>
      <c r="M224" s="12"/>
    </row>
    <row r="225" spans="1:13" hidden="1" x14ac:dyDescent="0.25">
      <c r="A225" s="6"/>
      <c r="B225" s="6"/>
      <c r="C225" s="6"/>
      <c r="D225" s="61"/>
      <c r="H225" s="12"/>
      <c r="I225" s="12"/>
      <c r="J225" s="12"/>
      <c r="K225" s="12"/>
      <c r="L225" s="12"/>
      <c r="M225" s="12"/>
    </row>
    <row r="226" spans="1:13" hidden="1" x14ac:dyDescent="0.25">
      <c r="A226" s="6"/>
      <c r="B226" s="6"/>
      <c r="C226" s="6"/>
      <c r="D226" s="61"/>
      <c r="H226" s="12"/>
      <c r="I226" s="12"/>
      <c r="J226" s="12"/>
      <c r="K226" s="12"/>
      <c r="L226" s="12"/>
      <c r="M226" s="12"/>
    </row>
    <row r="227" spans="1:13" hidden="1" x14ac:dyDescent="0.25">
      <c r="A227" s="6"/>
      <c r="B227" s="6"/>
      <c r="C227" s="6"/>
      <c r="D227" s="61"/>
      <c r="H227" s="12"/>
      <c r="I227" s="12"/>
      <c r="J227" s="12"/>
      <c r="K227" s="12"/>
      <c r="L227" s="12"/>
      <c r="M227" s="12"/>
    </row>
    <row r="228" spans="1:13" hidden="1" x14ac:dyDescent="0.25">
      <c r="A228" s="6"/>
      <c r="B228" s="6"/>
      <c r="C228" s="6"/>
      <c r="D228" s="61"/>
      <c r="H228" s="12"/>
      <c r="I228" s="12"/>
      <c r="J228" s="33"/>
      <c r="K228" s="12"/>
      <c r="L228" s="12"/>
      <c r="M228" s="12"/>
    </row>
    <row r="229" spans="1:13" hidden="1" x14ac:dyDescent="0.25">
      <c r="A229" s="6"/>
      <c r="B229" s="6"/>
      <c r="C229" s="6"/>
      <c r="D229" s="61"/>
      <c r="H229" s="12"/>
      <c r="I229" s="33"/>
      <c r="J229" s="33"/>
      <c r="K229" s="12"/>
      <c r="L229" s="12"/>
      <c r="M229" s="12"/>
    </row>
    <row r="230" spans="1:13" hidden="1" x14ac:dyDescent="0.25">
      <c r="A230" s="6"/>
      <c r="B230" s="6"/>
      <c r="C230" s="6"/>
      <c r="D230" s="61"/>
      <c r="H230" s="12"/>
      <c r="I230" s="12"/>
      <c r="J230" s="12"/>
      <c r="K230" s="12"/>
      <c r="L230" s="12"/>
      <c r="M230" s="12"/>
    </row>
    <row r="231" spans="1:13" hidden="1" x14ac:dyDescent="0.25">
      <c r="A231" s="6"/>
      <c r="B231" s="6"/>
      <c r="C231" s="6"/>
      <c r="D231" s="61"/>
      <c r="H231" s="12"/>
      <c r="I231" s="12"/>
      <c r="J231" s="12"/>
      <c r="K231" s="12"/>
      <c r="L231" s="12"/>
      <c r="M231" s="12"/>
    </row>
    <row r="232" spans="1:13" hidden="1" x14ac:dyDescent="0.25">
      <c r="A232" s="6"/>
      <c r="B232" s="6"/>
      <c r="C232" s="6"/>
      <c r="D232" s="61"/>
      <c r="H232" s="12"/>
      <c r="I232" s="12"/>
      <c r="J232" s="12"/>
      <c r="K232" s="12"/>
      <c r="L232" s="12"/>
      <c r="M232" s="12"/>
    </row>
    <row r="233" spans="1:13" hidden="1" x14ac:dyDescent="0.25">
      <c r="A233" s="6"/>
      <c r="B233" s="6"/>
      <c r="C233" s="6"/>
      <c r="D233" s="61"/>
      <c r="H233" s="12"/>
      <c r="I233" s="12"/>
      <c r="J233" s="12"/>
      <c r="K233" s="12"/>
      <c r="L233" s="12"/>
      <c r="M233" s="12"/>
    </row>
    <row r="234" spans="1:13" hidden="1" x14ac:dyDescent="0.25">
      <c r="A234" s="6"/>
      <c r="B234" s="6"/>
      <c r="C234" s="6"/>
      <c r="D234" s="61"/>
      <c r="H234" s="12"/>
      <c r="I234" s="12"/>
      <c r="J234" s="12"/>
      <c r="K234" s="12"/>
      <c r="L234" s="12"/>
      <c r="M234" s="12"/>
    </row>
    <row r="235" spans="1:13" hidden="1" x14ac:dyDescent="0.25">
      <c r="A235" s="6"/>
      <c r="B235" s="6"/>
      <c r="C235" s="6"/>
      <c r="D235" s="61"/>
      <c r="H235" s="12"/>
      <c r="I235" s="12"/>
      <c r="J235" s="12"/>
      <c r="K235" s="12"/>
      <c r="L235" s="12"/>
      <c r="M235" s="12"/>
    </row>
    <row r="236" spans="1:13" hidden="1" x14ac:dyDescent="0.25">
      <c r="A236" s="6"/>
      <c r="B236" s="6"/>
      <c r="C236" s="6"/>
      <c r="D236" s="61"/>
      <c r="H236" s="12"/>
      <c r="I236" s="12"/>
      <c r="J236" s="12"/>
      <c r="K236" s="12"/>
      <c r="L236" s="12"/>
      <c r="M236" s="12"/>
    </row>
    <row r="237" spans="1:13" hidden="1" x14ac:dyDescent="0.25">
      <c r="A237" s="6"/>
      <c r="B237" s="6"/>
      <c r="C237" s="6"/>
      <c r="D237" s="61"/>
      <c r="H237" s="12"/>
      <c r="I237" s="12"/>
      <c r="J237" s="12"/>
      <c r="K237" s="12"/>
      <c r="L237" s="12"/>
      <c r="M237" s="12"/>
    </row>
    <row r="238" spans="1:13" hidden="1" x14ac:dyDescent="0.25">
      <c r="A238" s="6"/>
      <c r="B238" s="6"/>
      <c r="C238" s="6"/>
      <c r="D238" s="61"/>
      <c r="H238" s="12"/>
      <c r="I238" s="12"/>
      <c r="J238" s="12"/>
      <c r="K238" s="12"/>
      <c r="L238" s="12"/>
      <c r="M238" s="12"/>
    </row>
    <row r="239" spans="1:13" hidden="1" x14ac:dyDescent="0.25">
      <c r="A239" s="6"/>
      <c r="B239" s="6"/>
      <c r="C239" s="6"/>
      <c r="D239" s="61"/>
      <c r="H239" s="12"/>
      <c r="I239" s="12"/>
      <c r="J239" s="12"/>
      <c r="K239" s="12"/>
      <c r="L239" s="12"/>
      <c r="M239" s="12"/>
    </row>
    <row r="240" spans="1:13" hidden="1" x14ac:dyDescent="0.25">
      <c r="A240" s="6"/>
      <c r="B240" s="6"/>
      <c r="C240" s="6"/>
      <c r="D240" s="61"/>
      <c r="H240" s="12"/>
      <c r="I240" s="12"/>
      <c r="J240" s="12"/>
      <c r="K240" s="12"/>
      <c r="L240" s="12"/>
      <c r="M240" s="12"/>
    </row>
    <row r="241" spans="1:13" hidden="1" x14ac:dyDescent="0.25">
      <c r="A241" s="6"/>
      <c r="B241" s="6"/>
      <c r="C241" s="6"/>
      <c r="D241" s="61"/>
      <c r="F241" s="39"/>
      <c r="G241" s="39"/>
      <c r="H241" s="39"/>
      <c r="I241" s="39"/>
      <c r="J241" s="39"/>
      <c r="K241" s="39"/>
      <c r="L241" s="39"/>
      <c r="M241" s="39"/>
    </row>
    <row r="242" spans="1:13" hidden="1" x14ac:dyDescent="0.25">
      <c r="A242" s="6"/>
      <c r="B242" s="6"/>
      <c r="C242" s="6"/>
      <c r="D242" s="61"/>
      <c r="F242" s="39"/>
      <c r="G242" s="39"/>
      <c r="H242" s="39"/>
      <c r="I242" s="39"/>
      <c r="J242" s="39"/>
      <c r="K242" s="39"/>
      <c r="L242" s="39"/>
      <c r="M242" s="39"/>
    </row>
    <row r="243" spans="1:13" hidden="1" x14ac:dyDescent="0.25">
      <c r="A243" s="6"/>
      <c r="B243" s="6"/>
      <c r="C243" s="6"/>
      <c r="D243" s="61"/>
      <c r="F243" s="35"/>
      <c r="G243" s="35"/>
      <c r="H243" s="48"/>
      <c r="I243" s="35"/>
      <c r="J243" s="49"/>
      <c r="K243" s="35"/>
      <c r="L243" s="49"/>
      <c r="M243" s="35"/>
    </row>
    <row r="244" spans="1:13" hidden="1" x14ac:dyDescent="0.25">
      <c r="A244" s="6"/>
      <c r="B244" s="6"/>
      <c r="C244" s="6"/>
      <c r="D244" s="61"/>
      <c r="F244" s="35"/>
      <c r="G244" s="35"/>
      <c r="H244" s="48"/>
      <c r="I244" s="35"/>
      <c r="J244" s="49"/>
      <c r="K244" s="35"/>
      <c r="L244" s="49"/>
      <c r="M244" s="35"/>
    </row>
    <row r="245" spans="1:13" hidden="1" x14ac:dyDescent="0.25">
      <c r="A245" s="6"/>
      <c r="B245" s="6"/>
      <c r="C245" s="6"/>
      <c r="D245" s="61"/>
      <c r="H245" s="48"/>
      <c r="J245" s="12"/>
    </row>
    <row r="246" spans="1:13" hidden="1" x14ac:dyDescent="0.25">
      <c r="A246" s="6"/>
      <c r="B246" s="6"/>
      <c r="C246" s="6"/>
      <c r="D246" s="61"/>
      <c r="H246" s="48"/>
      <c r="J246" s="12"/>
    </row>
    <row r="247" spans="1:13" hidden="1" x14ac:dyDescent="0.25">
      <c r="A247" s="6"/>
      <c r="B247" s="6"/>
      <c r="C247" s="6"/>
      <c r="D247" s="61"/>
      <c r="H247" s="48"/>
      <c r="J247" s="12"/>
    </row>
    <row r="248" spans="1:13" hidden="1" x14ac:dyDescent="0.25">
      <c r="A248" s="6"/>
      <c r="B248" s="6"/>
      <c r="C248" s="6"/>
      <c r="D248" s="61"/>
      <c r="H248" s="48"/>
      <c r="J248" s="12"/>
    </row>
    <row r="249" spans="1:13" hidden="1" x14ac:dyDescent="0.25">
      <c r="A249" s="6"/>
      <c r="B249" s="6"/>
      <c r="C249" s="6"/>
      <c r="D249" s="61"/>
      <c r="J249" s="12"/>
    </row>
    <row r="250" spans="1:13" hidden="1" x14ac:dyDescent="0.25">
      <c r="A250" s="6"/>
      <c r="B250" s="6"/>
      <c r="C250" s="6"/>
      <c r="D250" s="61"/>
      <c r="H250"/>
      <c r="J250" s="12"/>
    </row>
    <row r="251" spans="1:13" hidden="1" x14ac:dyDescent="0.25">
      <c r="A251" s="6"/>
      <c r="B251" s="6"/>
      <c r="C251" s="6"/>
      <c r="D251" s="61"/>
    </row>
    <row r="252" spans="1:13" hidden="1" x14ac:dyDescent="0.25">
      <c r="A252" s="6"/>
      <c r="B252" s="6"/>
      <c r="C252" s="6"/>
      <c r="D252" s="61"/>
      <c r="G252" s="35"/>
      <c r="H252" s="48"/>
    </row>
    <row r="253" spans="1:13" hidden="1" x14ac:dyDescent="0.25">
      <c r="A253" s="6"/>
      <c r="B253" s="6"/>
      <c r="C253" s="6"/>
      <c r="D253" s="61"/>
      <c r="H253" s="48"/>
      <c r="J253" s="12"/>
    </row>
    <row r="254" spans="1:13" hidden="1" x14ac:dyDescent="0.25">
      <c r="A254" s="6"/>
      <c r="B254" s="6"/>
      <c r="C254" s="6"/>
      <c r="D254" s="61"/>
      <c r="H254" s="48"/>
      <c r="J254" s="12"/>
    </row>
    <row r="255" spans="1:13" hidden="1" x14ac:dyDescent="0.25">
      <c r="A255" s="6"/>
      <c r="B255" s="6"/>
      <c r="C255" s="6"/>
      <c r="D255" s="61"/>
      <c r="H255" s="48"/>
      <c r="J255" s="12"/>
    </row>
    <row r="256" spans="1:13" hidden="1" x14ac:dyDescent="0.25">
      <c r="A256" s="6"/>
      <c r="B256" s="6"/>
      <c r="C256" s="6"/>
      <c r="D256" s="61"/>
      <c r="H256" s="48"/>
      <c r="J256" s="12"/>
    </row>
    <row r="257" spans="1:10" hidden="1" x14ac:dyDescent="0.25">
      <c r="A257" s="6"/>
      <c r="B257" s="6"/>
      <c r="C257" s="6"/>
      <c r="D257" s="61"/>
      <c r="J257" s="12"/>
    </row>
    <row r="258" spans="1:10" hidden="1" x14ac:dyDescent="0.25">
      <c r="A258" s="6"/>
      <c r="B258" s="6"/>
      <c r="C258" s="6"/>
      <c r="D258" s="61"/>
      <c r="H258"/>
      <c r="J258" s="12"/>
    </row>
    <row r="259" spans="1:10" hidden="1" x14ac:dyDescent="0.25">
      <c r="A259" s="6"/>
      <c r="B259" s="6"/>
      <c r="C259" s="6"/>
      <c r="D259" s="61"/>
    </row>
    <row r="260" spans="1:10" hidden="1" x14ac:dyDescent="0.25">
      <c r="A260" s="6"/>
      <c r="B260" s="6"/>
      <c r="C260" s="6"/>
      <c r="D260" s="61"/>
    </row>
    <row r="261" spans="1:10" hidden="1" x14ac:dyDescent="0.25">
      <c r="A261" s="6"/>
      <c r="B261" s="6"/>
      <c r="C261" s="6"/>
      <c r="D261" s="61"/>
    </row>
    <row r="262" spans="1:10" hidden="1" x14ac:dyDescent="0.25">
      <c r="A262" s="6"/>
      <c r="B262" s="6"/>
      <c r="C262" s="6"/>
      <c r="D262" s="61"/>
    </row>
    <row r="263" spans="1:10" hidden="1" x14ac:dyDescent="0.25">
      <c r="A263" s="6"/>
      <c r="B263" s="6"/>
      <c r="C263" s="6"/>
      <c r="D263" s="61"/>
    </row>
    <row r="264" spans="1:10" hidden="1" x14ac:dyDescent="0.25">
      <c r="A264" s="6"/>
      <c r="B264" s="6"/>
      <c r="C264" s="6"/>
      <c r="D264" s="61"/>
    </row>
    <row r="265" spans="1:10" hidden="1" x14ac:dyDescent="0.25">
      <c r="A265" s="6"/>
      <c r="B265" s="6"/>
      <c r="C265" s="6"/>
      <c r="D265" s="61"/>
    </row>
    <row r="266" spans="1:10" hidden="1" x14ac:dyDescent="0.25">
      <c r="A266" s="6"/>
      <c r="B266" s="6"/>
      <c r="C266" s="6"/>
      <c r="D266" s="61"/>
    </row>
    <row r="267" spans="1:10" hidden="1" x14ac:dyDescent="0.25">
      <c r="A267" s="6"/>
      <c r="B267" s="6"/>
      <c r="C267" s="6"/>
      <c r="D267" s="61"/>
    </row>
    <row r="268" spans="1:10" hidden="1" x14ac:dyDescent="0.25">
      <c r="A268" s="6"/>
      <c r="B268" s="6"/>
      <c r="C268" s="6"/>
      <c r="D268" s="61"/>
    </row>
    <row r="269" spans="1:10" hidden="1" x14ac:dyDescent="0.25">
      <c r="A269" s="6"/>
      <c r="B269" s="6"/>
      <c r="C269" s="6"/>
      <c r="D269" s="61"/>
    </row>
    <row r="270" spans="1:10" hidden="1" x14ac:dyDescent="0.25">
      <c r="A270" s="6"/>
      <c r="B270" s="6"/>
      <c r="C270" s="6"/>
      <c r="D270" s="61"/>
    </row>
    <row r="271" spans="1:10" hidden="1" x14ac:dyDescent="0.25">
      <c r="A271" s="6"/>
      <c r="B271" s="6"/>
      <c r="C271" s="6"/>
      <c r="D271" s="61"/>
    </row>
    <row r="272" spans="1:10" hidden="1" x14ac:dyDescent="0.25">
      <c r="A272" s="6"/>
      <c r="B272" s="6"/>
      <c r="C272" s="6"/>
      <c r="D272" s="61"/>
    </row>
    <row r="273" spans="1:4" hidden="1" x14ac:dyDescent="0.25">
      <c r="A273" s="6"/>
      <c r="B273" s="6"/>
      <c r="C273" s="6"/>
      <c r="D273" s="61"/>
    </row>
    <row r="274" spans="1:4" hidden="1" x14ac:dyDescent="0.25">
      <c r="A274" s="6"/>
      <c r="B274" s="6"/>
      <c r="C274" s="6"/>
      <c r="D274" s="61"/>
    </row>
    <row r="275" spans="1:4" hidden="1" x14ac:dyDescent="0.25">
      <c r="A275" s="6"/>
      <c r="B275" s="6"/>
      <c r="C275" s="6"/>
      <c r="D275" s="61"/>
    </row>
    <row r="276" spans="1:4" hidden="1" x14ac:dyDescent="0.25">
      <c r="A276" s="6"/>
      <c r="B276" s="6"/>
      <c r="C276" s="6"/>
      <c r="D276" s="61"/>
    </row>
    <row r="277" spans="1:4" hidden="1" x14ac:dyDescent="0.25">
      <c r="A277" s="6"/>
      <c r="B277" s="6"/>
      <c r="C277" s="6"/>
      <c r="D277" s="61"/>
    </row>
    <row r="278" spans="1:4" hidden="1" x14ac:dyDescent="0.25">
      <c r="A278" s="6"/>
      <c r="B278" s="6"/>
      <c r="C278" s="6"/>
      <c r="D278" s="61"/>
    </row>
    <row r="279" spans="1:4" hidden="1" x14ac:dyDescent="0.25">
      <c r="A279" s="6"/>
      <c r="B279" s="6"/>
      <c r="C279" s="6"/>
      <c r="D279" s="61"/>
    </row>
    <row r="280" spans="1:4" hidden="1" x14ac:dyDescent="0.25">
      <c r="A280" s="6"/>
      <c r="B280" s="6"/>
      <c r="C280" s="6"/>
      <c r="D280" s="61"/>
    </row>
    <row r="281" spans="1:4" hidden="1" x14ac:dyDescent="0.25">
      <c r="A281" s="6"/>
      <c r="B281" s="6"/>
      <c r="C281" s="6"/>
      <c r="D281" s="61"/>
    </row>
    <row r="282" spans="1:4" hidden="1" x14ac:dyDescent="0.25">
      <c r="A282" s="6"/>
      <c r="B282" s="6"/>
      <c r="C282" s="6"/>
      <c r="D282" s="61"/>
    </row>
    <row r="283" spans="1:4" hidden="1" x14ac:dyDescent="0.25">
      <c r="A283" s="6"/>
      <c r="B283" s="6"/>
      <c r="C283" s="6"/>
      <c r="D283" s="61"/>
    </row>
    <row r="284" spans="1:4" hidden="1" x14ac:dyDescent="0.25">
      <c r="A284" s="6"/>
      <c r="B284" s="6"/>
      <c r="C284" s="6"/>
      <c r="D284" s="61"/>
    </row>
    <row r="285" spans="1:4" hidden="1" x14ac:dyDescent="0.25">
      <c r="A285" s="6"/>
      <c r="B285" s="6"/>
      <c r="C285" s="6"/>
      <c r="D285" s="61"/>
    </row>
    <row r="286" spans="1:4" hidden="1" x14ac:dyDescent="0.25">
      <c r="A286" s="6"/>
      <c r="B286" s="6"/>
      <c r="C286" s="6"/>
      <c r="D286" s="61"/>
    </row>
    <row r="287" spans="1:4" hidden="1" x14ac:dyDescent="0.25">
      <c r="A287" s="6"/>
      <c r="B287" s="6"/>
      <c r="C287" s="6"/>
      <c r="D287" s="61"/>
    </row>
    <row r="288" spans="1:4" hidden="1" x14ac:dyDescent="0.25">
      <c r="A288" s="6"/>
      <c r="B288" s="6"/>
      <c r="C288" s="6"/>
      <c r="D288" s="61"/>
    </row>
    <row r="289" spans="1:4" hidden="1" x14ac:dyDescent="0.25">
      <c r="A289" s="6"/>
      <c r="B289" s="6"/>
      <c r="C289" s="6"/>
      <c r="D289" s="61"/>
    </row>
    <row r="290" spans="1:4" hidden="1" x14ac:dyDescent="0.25">
      <c r="A290" s="6"/>
      <c r="B290" s="6"/>
      <c r="C290" s="6"/>
      <c r="D290" s="61"/>
    </row>
    <row r="291" spans="1:4" hidden="1" x14ac:dyDescent="0.25">
      <c r="A291" s="6"/>
      <c r="B291" s="6"/>
      <c r="C291" s="6"/>
      <c r="D291" s="61"/>
    </row>
    <row r="292" spans="1:4" hidden="1" x14ac:dyDescent="0.25">
      <c r="A292" s="6"/>
      <c r="B292" s="6"/>
      <c r="C292" s="6"/>
      <c r="D292" s="61"/>
    </row>
    <row r="293" spans="1:4" hidden="1" x14ac:dyDescent="0.25">
      <c r="A293" s="6"/>
      <c r="B293" s="6"/>
      <c r="C293" s="6"/>
      <c r="D293" s="61"/>
    </row>
    <row r="294" spans="1:4" hidden="1" x14ac:dyDescent="0.25">
      <c r="A294" s="6"/>
      <c r="B294" s="6"/>
      <c r="C294" s="6"/>
      <c r="D294" s="61"/>
    </row>
    <row r="295" spans="1:4" hidden="1" x14ac:dyDescent="0.25">
      <c r="A295" s="6"/>
      <c r="B295" s="6"/>
      <c r="C295" s="6"/>
      <c r="D295" s="61"/>
    </row>
    <row r="296" spans="1:4" hidden="1" x14ac:dyDescent="0.25">
      <c r="A296" s="6"/>
      <c r="B296" s="6"/>
      <c r="C296" s="6"/>
      <c r="D296" s="61"/>
    </row>
    <row r="297" spans="1:4" hidden="1" x14ac:dyDescent="0.25">
      <c r="A297" s="6"/>
      <c r="B297" s="6"/>
      <c r="C297" s="6"/>
      <c r="D297" s="61"/>
    </row>
    <row r="298" spans="1:4" hidden="1" x14ac:dyDescent="0.25">
      <c r="A298" s="6"/>
      <c r="B298" s="6"/>
      <c r="C298" s="6"/>
      <c r="D298" s="61"/>
    </row>
    <row r="299" spans="1:4" hidden="1" x14ac:dyDescent="0.25">
      <c r="A299" s="6"/>
      <c r="B299" s="6"/>
      <c r="C299" s="6"/>
      <c r="D299" s="61"/>
    </row>
    <row r="300" spans="1:4" hidden="1" x14ac:dyDescent="0.25">
      <c r="A300" s="6"/>
      <c r="B300" s="6"/>
      <c r="C300" s="6"/>
      <c r="D300" s="61"/>
    </row>
    <row r="301" spans="1:4" hidden="1" x14ac:dyDescent="0.25">
      <c r="A301" s="6"/>
      <c r="B301" s="6"/>
      <c r="C301" s="6"/>
      <c r="D301" s="61"/>
    </row>
    <row r="302" spans="1:4" hidden="1" x14ac:dyDescent="0.25">
      <c r="A302" s="6"/>
      <c r="B302" s="6"/>
      <c r="C302" s="6"/>
      <c r="D302" s="61"/>
    </row>
    <row r="303" spans="1:4" hidden="1" x14ac:dyDescent="0.25">
      <c r="A303" s="6"/>
      <c r="B303" s="6"/>
      <c r="C303" s="6"/>
      <c r="D303" s="61"/>
    </row>
    <row r="304" spans="1:4" hidden="1" x14ac:dyDescent="0.25">
      <c r="A304" s="6"/>
      <c r="B304" s="6"/>
      <c r="C304" s="6"/>
      <c r="D304" s="61"/>
    </row>
    <row r="305" spans="1:4" hidden="1" x14ac:dyDescent="0.25">
      <c r="A305" s="6"/>
      <c r="B305" s="6"/>
      <c r="C305" s="6"/>
      <c r="D305" s="61"/>
    </row>
    <row r="306" spans="1:4" hidden="1" x14ac:dyDescent="0.25">
      <c r="A306" s="6"/>
      <c r="B306" s="6"/>
      <c r="C306" s="6"/>
      <c r="D306" s="61"/>
    </row>
    <row r="307" spans="1:4" hidden="1" x14ac:dyDescent="0.25">
      <c r="A307" s="6"/>
      <c r="B307" s="6"/>
      <c r="C307" s="6"/>
      <c r="D307" s="61"/>
    </row>
    <row r="308" spans="1:4" hidden="1" x14ac:dyDescent="0.25">
      <c r="A308" s="6"/>
      <c r="B308" s="6"/>
      <c r="C308" s="6"/>
      <c r="D308" s="61"/>
    </row>
    <row r="309" spans="1:4" hidden="1" x14ac:dyDescent="0.25">
      <c r="A309" s="6"/>
      <c r="B309" s="6"/>
      <c r="C309" s="6"/>
      <c r="D309" s="61"/>
    </row>
    <row r="310" spans="1:4" hidden="1" x14ac:dyDescent="0.25">
      <c r="A310" s="6"/>
      <c r="B310" s="6"/>
      <c r="C310" s="6"/>
      <c r="D310" s="61"/>
    </row>
    <row r="311" spans="1:4" hidden="1" x14ac:dyDescent="0.25">
      <c r="A311" s="6"/>
      <c r="B311" s="6"/>
      <c r="C311" s="6"/>
      <c r="D311" s="61"/>
    </row>
    <row r="312" spans="1:4" hidden="1" x14ac:dyDescent="0.25">
      <c r="A312" s="6"/>
      <c r="B312" s="6"/>
      <c r="C312" s="6"/>
      <c r="D312" s="61"/>
    </row>
    <row r="313" spans="1:4" hidden="1" x14ac:dyDescent="0.25">
      <c r="A313" s="6"/>
      <c r="B313" s="6"/>
      <c r="C313" s="6"/>
      <c r="D313" s="61"/>
    </row>
    <row r="314" spans="1:4" hidden="1" x14ac:dyDescent="0.25">
      <c r="A314" s="6"/>
      <c r="B314" s="6"/>
      <c r="C314" s="6"/>
      <c r="D314" s="61"/>
    </row>
    <row r="315" spans="1:4" hidden="1" x14ac:dyDescent="0.25">
      <c r="A315" s="6"/>
      <c r="B315" s="6"/>
      <c r="C315" s="6"/>
      <c r="D315" s="61"/>
    </row>
    <row r="316" spans="1:4" hidden="1" x14ac:dyDescent="0.25">
      <c r="A316" s="6"/>
      <c r="B316" s="6"/>
      <c r="C316" s="6"/>
      <c r="D316" s="61"/>
    </row>
    <row r="317" spans="1:4" hidden="1" x14ac:dyDescent="0.25">
      <c r="A317" s="6"/>
      <c r="B317" s="6"/>
      <c r="C317" s="6"/>
      <c r="D317" s="61"/>
    </row>
    <row r="318" spans="1:4" hidden="1" x14ac:dyDescent="0.25">
      <c r="A318" s="6"/>
      <c r="B318" s="6"/>
      <c r="C318" s="6"/>
      <c r="D318" s="61"/>
    </row>
    <row r="319" spans="1:4" hidden="1" x14ac:dyDescent="0.25">
      <c r="A319" s="6"/>
      <c r="B319" s="6"/>
      <c r="C319" s="6"/>
      <c r="D319" s="61"/>
    </row>
    <row r="320" spans="1:4" hidden="1" x14ac:dyDescent="0.25">
      <c r="A320" s="6"/>
      <c r="B320" s="6"/>
      <c r="C320" s="6"/>
      <c r="D320" s="61"/>
    </row>
    <row r="321" spans="1:4" hidden="1" x14ac:dyDescent="0.25">
      <c r="A321" s="6"/>
      <c r="B321" s="6"/>
      <c r="C321" s="6"/>
      <c r="D321" s="61"/>
    </row>
    <row r="322" spans="1:4" hidden="1" x14ac:dyDescent="0.25">
      <c r="A322" s="6"/>
      <c r="B322" s="6"/>
      <c r="C322" s="6"/>
      <c r="D322" s="61"/>
    </row>
    <row r="323" spans="1:4" hidden="1" x14ac:dyDescent="0.25">
      <c r="A323" s="6"/>
      <c r="B323" s="6"/>
      <c r="C323" s="6"/>
      <c r="D323" s="61"/>
    </row>
    <row r="324" spans="1:4" hidden="1" x14ac:dyDescent="0.25">
      <c r="A324" s="6"/>
      <c r="B324" s="6"/>
      <c r="C324" s="6"/>
      <c r="D324" s="61"/>
    </row>
    <row r="325" spans="1:4" hidden="1" x14ac:dyDescent="0.25">
      <c r="A325" s="6"/>
      <c r="B325" s="6"/>
      <c r="C325" s="6"/>
      <c r="D325" s="61"/>
    </row>
    <row r="326" spans="1:4" hidden="1" x14ac:dyDescent="0.25">
      <c r="A326" s="6"/>
      <c r="B326" s="6"/>
      <c r="C326" s="6"/>
      <c r="D326" s="61"/>
    </row>
    <row r="327" spans="1:4" hidden="1" x14ac:dyDescent="0.25">
      <c r="A327" s="6"/>
      <c r="B327" s="6"/>
      <c r="C327" s="6"/>
      <c r="D327" s="61"/>
    </row>
    <row r="328" spans="1:4" hidden="1" x14ac:dyDescent="0.25">
      <c r="A328" s="6"/>
      <c r="B328" s="6"/>
      <c r="C328" s="6"/>
      <c r="D328" s="61"/>
    </row>
    <row r="329" spans="1:4" hidden="1" x14ac:dyDescent="0.25">
      <c r="A329" s="6"/>
      <c r="B329" s="6"/>
      <c r="C329" s="6"/>
      <c r="D329" s="61"/>
    </row>
    <row r="330" spans="1:4" hidden="1" x14ac:dyDescent="0.25">
      <c r="A330" s="6"/>
      <c r="B330" s="6"/>
      <c r="C330" s="6"/>
      <c r="D330" s="61"/>
    </row>
    <row r="331" spans="1:4" hidden="1" x14ac:dyDescent="0.25">
      <c r="A331" s="6"/>
      <c r="B331" s="6"/>
      <c r="C331" s="6"/>
      <c r="D331" s="61"/>
    </row>
    <row r="332" spans="1:4" hidden="1" x14ac:dyDescent="0.25">
      <c r="A332" s="6"/>
      <c r="B332" s="6"/>
      <c r="C332" s="6"/>
      <c r="D332" s="61"/>
    </row>
    <row r="333" spans="1:4" hidden="1" x14ac:dyDescent="0.25">
      <c r="A333" s="6"/>
      <c r="B333" s="6"/>
      <c r="C333" s="6"/>
      <c r="D333" s="61"/>
    </row>
    <row r="334" spans="1:4" hidden="1" x14ac:dyDescent="0.25">
      <c r="A334" s="6"/>
      <c r="B334" s="6"/>
      <c r="C334" s="6"/>
      <c r="D334" s="61"/>
    </row>
    <row r="335" spans="1:4" hidden="1" x14ac:dyDescent="0.25">
      <c r="A335" s="6"/>
      <c r="B335" s="6"/>
      <c r="C335" s="6"/>
      <c r="D335" s="61"/>
    </row>
    <row r="336" spans="1:4" hidden="1" x14ac:dyDescent="0.25">
      <c r="A336" s="6"/>
      <c r="B336" s="6"/>
      <c r="C336" s="6"/>
      <c r="D336" s="61"/>
    </row>
    <row r="337" spans="1:4" hidden="1" x14ac:dyDescent="0.25">
      <c r="A337" s="6"/>
      <c r="B337" s="6"/>
      <c r="C337" s="6"/>
      <c r="D337" s="61"/>
    </row>
    <row r="338" spans="1:4" hidden="1" x14ac:dyDescent="0.25">
      <c r="A338" s="6"/>
      <c r="B338" s="6"/>
      <c r="C338" s="6"/>
      <c r="D338" s="61"/>
    </row>
    <row r="339" spans="1:4" hidden="1" x14ac:dyDescent="0.25">
      <c r="A339" s="6"/>
      <c r="B339" s="6"/>
      <c r="C339" s="6"/>
      <c r="D339" s="61"/>
    </row>
    <row r="340" spans="1:4" hidden="1" x14ac:dyDescent="0.25">
      <c r="A340" s="6"/>
      <c r="B340" s="6"/>
      <c r="C340" s="6"/>
      <c r="D340" s="61"/>
    </row>
    <row r="341" spans="1:4" hidden="1" x14ac:dyDescent="0.25">
      <c r="A341" s="6"/>
      <c r="B341" s="6"/>
      <c r="C341" s="6"/>
      <c r="D341" s="61"/>
    </row>
    <row r="342" spans="1:4" hidden="1" x14ac:dyDescent="0.25">
      <c r="A342" s="6"/>
      <c r="B342" s="6"/>
      <c r="C342" s="6"/>
      <c r="D342" s="61"/>
    </row>
    <row r="343" spans="1:4" hidden="1" x14ac:dyDescent="0.25">
      <c r="A343" s="6"/>
      <c r="B343" s="6"/>
      <c r="C343" s="6"/>
      <c r="D343" s="61"/>
    </row>
    <row r="344" spans="1:4" hidden="1" x14ac:dyDescent="0.25">
      <c r="A344" s="6"/>
      <c r="B344" s="6"/>
      <c r="C344" s="6"/>
      <c r="D344" s="61"/>
    </row>
    <row r="345" spans="1:4" hidden="1" x14ac:dyDescent="0.25">
      <c r="A345" s="6"/>
      <c r="B345" s="6"/>
      <c r="C345" s="6"/>
      <c r="D345" s="61"/>
    </row>
    <row r="346" spans="1:4" hidden="1" x14ac:dyDescent="0.25">
      <c r="A346" s="6"/>
      <c r="B346" s="6"/>
      <c r="C346" s="6"/>
      <c r="D346" s="61"/>
    </row>
    <row r="347" spans="1:4" hidden="1" x14ac:dyDescent="0.25">
      <c r="A347" s="6"/>
      <c r="B347" s="6"/>
      <c r="C347" s="6"/>
      <c r="D347" s="61"/>
    </row>
    <row r="348" spans="1:4" hidden="1" x14ac:dyDescent="0.25">
      <c r="A348" s="6"/>
      <c r="B348" s="6"/>
      <c r="C348" s="6"/>
      <c r="D348" s="61"/>
    </row>
    <row r="349" spans="1:4" hidden="1" x14ac:dyDescent="0.25">
      <c r="A349" s="6"/>
      <c r="B349" s="6"/>
      <c r="C349" s="6"/>
      <c r="D349" s="61"/>
    </row>
    <row r="350" spans="1:4" hidden="1" x14ac:dyDescent="0.25">
      <c r="A350" s="6"/>
      <c r="B350" s="6"/>
      <c r="C350" s="6"/>
      <c r="D350" s="61"/>
    </row>
    <row r="351" spans="1:4" hidden="1" x14ac:dyDescent="0.25">
      <c r="A351" s="6"/>
      <c r="B351" s="6"/>
      <c r="C351" s="6"/>
      <c r="D351" s="61"/>
    </row>
    <row r="352" spans="1:4" hidden="1" x14ac:dyDescent="0.25">
      <c r="A352" s="6"/>
      <c r="B352" s="6"/>
      <c r="C352" s="6"/>
      <c r="D352" s="61"/>
    </row>
    <row r="353" spans="1:4" hidden="1" x14ac:dyDescent="0.25">
      <c r="A353" s="6"/>
      <c r="B353" s="6"/>
      <c r="C353" s="6"/>
      <c r="D353" s="61"/>
    </row>
    <row r="354" spans="1:4" hidden="1" x14ac:dyDescent="0.25">
      <c r="A354" s="6"/>
      <c r="B354" s="6"/>
      <c r="C354" s="6"/>
      <c r="D354" s="61"/>
    </row>
    <row r="355" spans="1:4" hidden="1" x14ac:dyDescent="0.25">
      <c r="A355" s="6"/>
      <c r="B355" s="6"/>
      <c r="C355" s="6"/>
      <c r="D355" s="61"/>
    </row>
    <row r="356" spans="1:4" hidden="1" x14ac:dyDescent="0.25">
      <c r="A356" s="6"/>
      <c r="B356" s="6"/>
      <c r="C356" s="6"/>
      <c r="D356" s="61"/>
    </row>
    <row r="357" spans="1:4" hidden="1" x14ac:dyDescent="0.25">
      <c r="A357" s="6"/>
      <c r="B357" s="6"/>
      <c r="C357" s="6"/>
      <c r="D357" s="61"/>
    </row>
    <row r="358" spans="1:4" hidden="1" x14ac:dyDescent="0.25">
      <c r="A358" s="6"/>
      <c r="B358" s="6"/>
      <c r="C358" s="6"/>
      <c r="D358" s="61"/>
    </row>
    <row r="359" spans="1:4" hidden="1" x14ac:dyDescent="0.25">
      <c r="A359" s="6"/>
      <c r="B359" s="6"/>
      <c r="C359" s="6"/>
      <c r="D359" s="61"/>
    </row>
    <row r="360" spans="1:4" hidden="1" x14ac:dyDescent="0.25">
      <c r="A360" s="6"/>
      <c r="B360" s="6"/>
      <c r="C360" s="6"/>
      <c r="D360" s="61"/>
    </row>
    <row r="361" spans="1:4" hidden="1" x14ac:dyDescent="0.25">
      <c r="A361" s="6"/>
      <c r="B361" s="6"/>
      <c r="C361" s="6"/>
      <c r="D361" s="61"/>
    </row>
    <row r="362" spans="1:4" hidden="1" x14ac:dyDescent="0.25">
      <c r="A362" s="6"/>
      <c r="B362" s="6"/>
      <c r="C362" s="6"/>
      <c r="D362" s="61"/>
    </row>
    <row r="363" spans="1:4" hidden="1" x14ac:dyDescent="0.25">
      <c r="A363" s="6"/>
      <c r="B363" s="6"/>
      <c r="C363" s="6"/>
      <c r="D363" s="61"/>
    </row>
    <row r="364" spans="1:4" hidden="1" x14ac:dyDescent="0.25">
      <c r="A364" s="6"/>
      <c r="B364" s="6"/>
      <c r="C364" s="6"/>
      <c r="D364" s="61"/>
    </row>
    <row r="365" spans="1:4" hidden="1" x14ac:dyDescent="0.25">
      <c r="A365" s="6"/>
      <c r="B365" s="6"/>
      <c r="C365" s="6"/>
      <c r="D365" s="61"/>
    </row>
    <row r="366" spans="1:4" hidden="1" x14ac:dyDescent="0.25">
      <c r="A366" s="6"/>
      <c r="B366" s="6"/>
      <c r="C366" s="6"/>
      <c r="D366" s="61"/>
    </row>
    <row r="367" spans="1:4" hidden="1" x14ac:dyDescent="0.25">
      <c r="A367" s="6"/>
      <c r="B367" s="6"/>
      <c r="C367" s="6"/>
      <c r="D367" s="61"/>
    </row>
    <row r="368" spans="1:4" hidden="1" x14ac:dyDescent="0.25">
      <c r="A368" s="6"/>
      <c r="B368" s="6"/>
      <c r="C368" s="6"/>
      <c r="D368" s="61"/>
    </row>
    <row r="369" spans="1:4" hidden="1" x14ac:dyDescent="0.25">
      <c r="A369" s="6"/>
      <c r="B369" s="6"/>
      <c r="C369" s="6"/>
      <c r="D369" s="61"/>
    </row>
    <row r="370" spans="1:4" hidden="1" x14ac:dyDescent="0.25">
      <c r="A370" s="6"/>
      <c r="B370" s="6"/>
      <c r="C370" s="6"/>
      <c r="D370" s="61"/>
    </row>
    <row r="371" spans="1:4" hidden="1" x14ac:dyDescent="0.25">
      <c r="A371" s="6"/>
      <c r="B371" s="6"/>
      <c r="C371" s="6"/>
      <c r="D371" s="61"/>
    </row>
    <row r="372" spans="1:4" hidden="1" x14ac:dyDescent="0.25">
      <c r="A372" s="6"/>
      <c r="B372" s="6"/>
      <c r="C372" s="6"/>
      <c r="D372" s="61"/>
    </row>
    <row r="373" spans="1:4" hidden="1" x14ac:dyDescent="0.25">
      <c r="A373" s="6"/>
      <c r="B373" s="6"/>
      <c r="C373" s="6"/>
      <c r="D373" s="61"/>
    </row>
    <row r="374" spans="1:4" hidden="1" x14ac:dyDescent="0.25">
      <c r="A374" s="6"/>
      <c r="B374" s="6"/>
      <c r="C374" s="6"/>
      <c r="D374" s="61"/>
    </row>
    <row r="375" spans="1:4" hidden="1" x14ac:dyDescent="0.25">
      <c r="A375" s="6"/>
      <c r="B375" s="6"/>
      <c r="C375" s="6"/>
      <c r="D375" s="61"/>
    </row>
    <row r="376" spans="1:4" hidden="1" x14ac:dyDescent="0.25">
      <c r="A376" s="6"/>
      <c r="B376" s="6"/>
      <c r="C376" s="6"/>
      <c r="D376" s="61"/>
    </row>
    <row r="377" spans="1:4" hidden="1" x14ac:dyDescent="0.25">
      <c r="A377" s="6"/>
      <c r="B377" s="6"/>
      <c r="C377" s="6"/>
      <c r="D377" s="61"/>
    </row>
    <row r="378" spans="1:4" hidden="1" x14ac:dyDescent="0.25">
      <c r="A378" s="6"/>
      <c r="B378" s="6"/>
      <c r="C378" s="6"/>
      <c r="D378" s="61"/>
    </row>
    <row r="379" spans="1:4" hidden="1" x14ac:dyDescent="0.25">
      <c r="A379" s="6"/>
      <c r="B379" s="6"/>
      <c r="C379" s="6"/>
      <c r="D379" s="61"/>
    </row>
    <row r="380" spans="1:4" hidden="1" x14ac:dyDescent="0.25">
      <c r="A380" s="6"/>
      <c r="B380" s="6"/>
      <c r="C380" s="6"/>
      <c r="D380" s="61"/>
    </row>
    <row r="381" spans="1:4" hidden="1" x14ac:dyDescent="0.25">
      <c r="A381" s="6"/>
      <c r="B381" s="6"/>
      <c r="C381" s="6"/>
      <c r="D381" s="61"/>
    </row>
    <row r="382" spans="1:4" hidden="1" x14ac:dyDescent="0.25">
      <c r="A382" s="6"/>
      <c r="B382" s="6"/>
      <c r="C382" s="6"/>
      <c r="D382" s="61"/>
    </row>
    <row r="383" spans="1:4" hidden="1" x14ac:dyDescent="0.25">
      <c r="A383" s="6"/>
      <c r="B383" s="6"/>
      <c r="C383" s="6"/>
      <c r="D383" s="61"/>
    </row>
    <row r="384" spans="1:4" hidden="1" x14ac:dyDescent="0.25">
      <c r="A384" s="6"/>
      <c r="B384" s="6"/>
      <c r="C384" s="6"/>
      <c r="D384" s="61"/>
    </row>
    <row r="385" spans="1:4" hidden="1" x14ac:dyDescent="0.25">
      <c r="A385" s="6"/>
      <c r="B385" s="6"/>
      <c r="C385" s="6"/>
      <c r="D385" s="61"/>
    </row>
    <row r="386" spans="1:4" hidden="1" x14ac:dyDescent="0.25">
      <c r="A386" s="6"/>
      <c r="B386" s="6"/>
      <c r="C386" s="6"/>
      <c r="D386" s="61"/>
    </row>
    <row r="387" spans="1:4" hidden="1" x14ac:dyDescent="0.25">
      <c r="A387" s="6"/>
      <c r="B387" s="6"/>
      <c r="C387" s="6"/>
      <c r="D387" s="61"/>
    </row>
    <row r="388" spans="1:4" hidden="1" x14ac:dyDescent="0.25">
      <c r="A388" s="6"/>
      <c r="B388" s="6"/>
      <c r="C388" s="6"/>
      <c r="D388" s="61"/>
    </row>
    <row r="389" spans="1:4" hidden="1" x14ac:dyDescent="0.25">
      <c r="A389" s="6"/>
      <c r="B389" s="6"/>
      <c r="C389" s="6"/>
      <c r="D389" s="61"/>
    </row>
    <row r="390" spans="1:4" hidden="1" x14ac:dyDescent="0.25">
      <c r="A390" s="6"/>
      <c r="B390" s="6"/>
      <c r="C390" s="6"/>
      <c r="D390" s="61"/>
    </row>
    <row r="391" spans="1:4" hidden="1" x14ac:dyDescent="0.25">
      <c r="A391" s="6"/>
      <c r="B391" s="6"/>
      <c r="C391" s="6"/>
      <c r="D391" s="61"/>
    </row>
    <row r="392" spans="1:4" hidden="1" x14ac:dyDescent="0.25">
      <c r="A392" s="6"/>
      <c r="B392" s="6"/>
      <c r="C392" s="6"/>
      <c r="D392" s="61"/>
    </row>
    <row r="393" spans="1:4" hidden="1" x14ac:dyDescent="0.25">
      <c r="A393" s="6"/>
      <c r="B393" s="6"/>
      <c r="C393" s="6"/>
      <c r="D393" s="61"/>
    </row>
    <row r="394" spans="1:4" hidden="1" x14ac:dyDescent="0.25">
      <c r="A394" s="6"/>
      <c r="B394" s="6"/>
      <c r="C394" s="6"/>
      <c r="D394" s="61"/>
    </row>
    <row r="395" spans="1:4" hidden="1" x14ac:dyDescent="0.25">
      <c r="A395" s="6"/>
      <c r="B395" s="6"/>
      <c r="C395" s="6"/>
      <c r="D395" s="61"/>
    </row>
    <row r="396" spans="1:4" hidden="1" x14ac:dyDescent="0.25">
      <c r="A396" s="6"/>
      <c r="B396" s="6"/>
      <c r="C396" s="6"/>
      <c r="D396" s="61"/>
    </row>
    <row r="397" spans="1:4" hidden="1" x14ac:dyDescent="0.25">
      <c r="A397" s="6"/>
      <c r="B397" s="6"/>
      <c r="C397" s="6"/>
      <c r="D397" s="61"/>
    </row>
    <row r="398" spans="1:4" hidden="1" x14ac:dyDescent="0.25">
      <c r="A398" s="6"/>
      <c r="B398" s="6"/>
      <c r="C398" s="6"/>
      <c r="D398" s="61"/>
    </row>
    <row r="399" spans="1:4" hidden="1" x14ac:dyDescent="0.25">
      <c r="A399" s="6"/>
      <c r="B399" s="6"/>
      <c r="C399" s="6"/>
      <c r="D399" s="61"/>
    </row>
    <row r="400" spans="1:4" hidden="1" x14ac:dyDescent="0.25">
      <c r="A400" s="6"/>
      <c r="B400" s="6"/>
      <c r="C400" s="6"/>
      <c r="D400" s="61"/>
    </row>
    <row r="401" spans="1:4" hidden="1" x14ac:dyDescent="0.25">
      <c r="A401" s="6"/>
      <c r="B401" s="6"/>
      <c r="C401" s="6"/>
      <c r="D401" s="61"/>
    </row>
    <row r="402" spans="1:4" hidden="1" x14ac:dyDescent="0.25">
      <c r="A402" s="6"/>
      <c r="B402" s="6"/>
      <c r="C402" s="6"/>
      <c r="D402" s="61"/>
    </row>
    <row r="403" spans="1:4" hidden="1" x14ac:dyDescent="0.25">
      <c r="A403" s="6"/>
      <c r="B403" s="6"/>
      <c r="C403" s="6"/>
      <c r="D403" s="61"/>
    </row>
    <row r="404" spans="1:4" hidden="1" x14ac:dyDescent="0.25">
      <c r="A404" s="6"/>
      <c r="B404" s="6"/>
      <c r="C404" s="6"/>
      <c r="D404" s="61"/>
    </row>
    <row r="405" spans="1:4" hidden="1" x14ac:dyDescent="0.25">
      <c r="A405" s="6"/>
      <c r="B405" s="6"/>
      <c r="C405" s="6"/>
      <c r="D405" s="61"/>
    </row>
    <row r="406" spans="1:4" hidden="1" x14ac:dyDescent="0.25">
      <c r="A406" s="6"/>
      <c r="B406" s="6"/>
      <c r="C406" s="6"/>
      <c r="D406" s="61"/>
    </row>
    <row r="407" spans="1:4" hidden="1" x14ac:dyDescent="0.25">
      <c r="A407" s="6"/>
      <c r="B407" s="6"/>
      <c r="C407" s="6"/>
      <c r="D407" s="61"/>
    </row>
    <row r="408" spans="1:4" hidden="1" x14ac:dyDescent="0.25">
      <c r="A408" s="6"/>
      <c r="B408" s="6"/>
      <c r="C408" s="6"/>
      <c r="D408" s="61"/>
    </row>
    <row r="409" spans="1:4" hidden="1" x14ac:dyDescent="0.25">
      <c r="A409" s="6"/>
      <c r="B409" s="6"/>
      <c r="C409" s="6"/>
      <c r="D409" s="61"/>
    </row>
    <row r="410" spans="1:4" hidden="1" x14ac:dyDescent="0.25">
      <c r="A410" s="6"/>
      <c r="B410" s="6"/>
      <c r="C410" s="6"/>
      <c r="D410" s="61"/>
    </row>
    <row r="411" spans="1:4" hidden="1" x14ac:dyDescent="0.25">
      <c r="A411" s="6"/>
      <c r="B411" s="6"/>
      <c r="C411" s="6"/>
      <c r="D411" s="61"/>
    </row>
    <row r="412" spans="1:4" hidden="1" x14ac:dyDescent="0.25">
      <c r="A412" s="6"/>
      <c r="B412" s="6"/>
      <c r="C412" s="6"/>
      <c r="D412" s="61"/>
    </row>
    <row r="413" spans="1:4" hidden="1" x14ac:dyDescent="0.25">
      <c r="A413" s="6"/>
      <c r="B413" s="6"/>
      <c r="C413" s="6"/>
      <c r="D413" s="61"/>
    </row>
    <row r="414" spans="1:4" hidden="1" x14ac:dyDescent="0.25">
      <c r="A414" s="6"/>
      <c r="B414" s="6"/>
      <c r="C414" s="6"/>
      <c r="D414" s="61"/>
    </row>
    <row r="415" spans="1:4" hidden="1" x14ac:dyDescent="0.25">
      <c r="A415" s="6"/>
      <c r="B415" s="6"/>
      <c r="C415" s="6"/>
      <c r="D415" s="61"/>
    </row>
    <row r="416" spans="1:4" hidden="1" x14ac:dyDescent="0.25">
      <c r="A416" s="6"/>
      <c r="B416" s="6"/>
      <c r="C416" s="6"/>
      <c r="D416" s="61"/>
    </row>
    <row r="417" spans="1:4" hidden="1" x14ac:dyDescent="0.25">
      <c r="A417" s="6"/>
      <c r="B417" s="6"/>
      <c r="C417" s="6"/>
      <c r="D417" s="61"/>
    </row>
    <row r="418" spans="1:4" hidden="1" x14ac:dyDescent="0.25">
      <c r="A418" s="6"/>
      <c r="B418" s="6"/>
      <c r="C418" s="6"/>
      <c r="D418" s="61"/>
    </row>
    <row r="419" spans="1:4" hidden="1" x14ac:dyDescent="0.25">
      <c r="A419" s="6"/>
      <c r="B419" s="6"/>
      <c r="C419" s="6"/>
      <c r="D419" s="61"/>
    </row>
    <row r="420" spans="1:4" hidden="1" x14ac:dyDescent="0.25">
      <c r="A420" s="6"/>
      <c r="B420" s="6"/>
      <c r="C420" s="6"/>
      <c r="D420" s="61"/>
    </row>
    <row r="421" spans="1:4" hidden="1" x14ac:dyDescent="0.25">
      <c r="A421" s="6"/>
      <c r="B421" s="6"/>
      <c r="C421" s="6"/>
      <c r="D421" s="61"/>
    </row>
    <row r="422" spans="1:4" hidden="1" x14ac:dyDescent="0.25">
      <c r="A422" s="6"/>
      <c r="B422" s="6"/>
      <c r="C422" s="6"/>
      <c r="D422" s="61"/>
    </row>
    <row r="423" spans="1:4" hidden="1" x14ac:dyDescent="0.25">
      <c r="A423" s="6"/>
      <c r="B423" s="6"/>
      <c r="C423" s="6"/>
      <c r="D423" s="61"/>
    </row>
    <row r="424" spans="1:4" hidden="1" x14ac:dyDescent="0.25">
      <c r="A424" s="6"/>
      <c r="B424" s="6"/>
      <c r="C424" s="6"/>
      <c r="D424" s="61"/>
    </row>
    <row r="425" spans="1:4" hidden="1" x14ac:dyDescent="0.25">
      <c r="A425" s="6"/>
      <c r="B425" s="6"/>
      <c r="C425" s="6"/>
      <c r="D425" s="61"/>
    </row>
    <row r="426" spans="1:4" hidden="1" x14ac:dyDescent="0.25">
      <c r="A426" s="6"/>
      <c r="B426" s="6"/>
      <c r="C426" s="6"/>
      <c r="D426" s="61"/>
    </row>
    <row r="427" spans="1:4" hidden="1" x14ac:dyDescent="0.25">
      <c r="A427" s="6"/>
      <c r="B427" s="6"/>
      <c r="C427" s="6"/>
      <c r="D427" s="61"/>
    </row>
    <row r="428" spans="1:4" hidden="1" x14ac:dyDescent="0.25">
      <c r="A428" s="6"/>
      <c r="B428" s="6"/>
      <c r="C428" s="6"/>
      <c r="D428" s="61"/>
    </row>
    <row r="429" spans="1:4" hidden="1" x14ac:dyDescent="0.25">
      <c r="A429" s="6"/>
      <c r="B429" s="6"/>
      <c r="C429" s="6"/>
      <c r="D429" s="61"/>
    </row>
    <row r="430" spans="1:4" hidden="1" x14ac:dyDescent="0.25">
      <c r="A430" s="6"/>
      <c r="B430" s="6"/>
      <c r="C430" s="6"/>
      <c r="D430" s="61"/>
    </row>
    <row r="431" spans="1:4" hidden="1" x14ac:dyDescent="0.25">
      <c r="A431" s="6"/>
      <c r="B431" s="6"/>
      <c r="C431" s="6"/>
      <c r="D431" s="61"/>
    </row>
    <row r="432" spans="1:4" hidden="1" x14ac:dyDescent="0.25">
      <c r="A432" s="6"/>
      <c r="B432" s="6"/>
      <c r="C432" s="6"/>
      <c r="D432" s="61"/>
    </row>
    <row r="433" spans="1:4" hidden="1" x14ac:dyDescent="0.25">
      <c r="A433" s="6"/>
      <c r="B433" s="6"/>
      <c r="C433" s="6"/>
      <c r="D433" s="61"/>
    </row>
    <row r="434" spans="1:4" hidden="1" x14ac:dyDescent="0.25">
      <c r="A434" s="6"/>
      <c r="B434" s="6"/>
      <c r="C434" s="6"/>
      <c r="D434" s="61"/>
    </row>
    <row r="435" spans="1:4" hidden="1" x14ac:dyDescent="0.25">
      <c r="A435" s="6"/>
      <c r="B435" s="6"/>
      <c r="C435" s="6"/>
      <c r="D435" s="61"/>
    </row>
    <row r="436" spans="1:4" hidden="1" x14ac:dyDescent="0.25">
      <c r="A436" s="6"/>
      <c r="B436" s="6"/>
      <c r="C436" s="6"/>
      <c r="D436" s="61"/>
    </row>
    <row r="437" spans="1:4" hidden="1" x14ac:dyDescent="0.25">
      <c r="A437" s="6"/>
      <c r="B437" s="6"/>
      <c r="C437" s="6"/>
      <c r="D437" s="61"/>
    </row>
    <row r="438" spans="1:4" hidden="1" x14ac:dyDescent="0.25">
      <c r="A438" s="6"/>
      <c r="B438" s="6"/>
      <c r="C438" s="6"/>
      <c r="D438" s="61"/>
    </row>
    <row r="439" spans="1:4" hidden="1" x14ac:dyDescent="0.25">
      <c r="A439" s="6"/>
      <c r="B439" s="6"/>
      <c r="C439" s="6"/>
      <c r="D439" s="61"/>
    </row>
    <row r="440" spans="1:4" hidden="1" x14ac:dyDescent="0.25">
      <c r="A440" s="6"/>
      <c r="B440" s="6"/>
      <c r="C440" s="6"/>
      <c r="D440" s="61"/>
    </row>
    <row r="441" spans="1:4" hidden="1" x14ac:dyDescent="0.25">
      <c r="A441" s="6"/>
      <c r="B441" s="6"/>
      <c r="C441" s="6"/>
      <c r="D441" s="61"/>
    </row>
    <row r="442" spans="1:4" hidden="1" x14ac:dyDescent="0.25">
      <c r="A442" s="6"/>
      <c r="B442" s="6"/>
      <c r="C442" s="6"/>
      <c r="D442" s="61"/>
    </row>
    <row r="443" spans="1:4" hidden="1" x14ac:dyDescent="0.25">
      <c r="A443" s="6"/>
      <c r="B443" s="6"/>
      <c r="C443" s="6"/>
      <c r="D443" s="61"/>
    </row>
    <row r="444" spans="1:4" hidden="1" x14ac:dyDescent="0.25">
      <c r="A444" s="6"/>
      <c r="B444" s="6"/>
      <c r="C444" s="6"/>
      <c r="D444" s="61"/>
    </row>
    <row r="445" spans="1:4" hidden="1" x14ac:dyDescent="0.25">
      <c r="A445" s="6"/>
      <c r="B445" s="6"/>
      <c r="C445" s="6"/>
      <c r="D445" s="61"/>
    </row>
    <row r="446" spans="1:4" hidden="1" x14ac:dyDescent="0.25">
      <c r="A446" s="6"/>
      <c r="B446" s="6"/>
      <c r="C446" s="6"/>
      <c r="D446" s="61"/>
    </row>
    <row r="447" spans="1:4" hidden="1" x14ac:dyDescent="0.25">
      <c r="A447" s="6"/>
      <c r="B447" s="6"/>
      <c r="C447" s="6"/>
      <c r="D447" s="61"/>
    </row>
    <row r="448" spans="1:4" hidden="1" x14ac:dyDescent="0.25">
      <c r="A448" s="6"/>
      <c r="B448" s="6"/>
      <c r="C448" s="6"/>
      <c r="D448" s="61"/>
    </row>
    <row r="449" spans="1:4" hidden="1" x14ac:dyDescent="0.25">
      <c r="A449" s="6"/>
      <c r="B449" s="6"/>
      <c r="C449" s="6"/>
      <c r="D449" s="61"/>
    </row>
    <row r="450" spans="1:4" hidden="1" x14ac:dyDescent="0.25">
      <c r="A450" s="6"/>
      <c r="B450" s="6"/>
      <c r="C450" s="6"/>
      <c r="D450" s="61"/>
    </row>
    <row r="451" spans="1:4" hidden="1" x14ac:dyDescent="0.25">
      <c r="A451" s="6"/>
      <c r="B451" s="6"/>
      <c r="C451" s="6"/>
      <c r="D451" s="61"/>
    </row>
    <row r="452" spans="1:4" hidden="1" x14ac:dyDescent="0.25">
      <c r="A452" s="6"/>
      <c r="B452" s="6"/>
      <c r="C452" s="6"/>
      <c r="D452" s="61"/>
    </row>
    <row r="453" spans="1:4" hidden="1" x14ac:dyDescent="0.25">
      <c r="A453" s="6"/>
      <c r="B453" s="6"/>
      <c r="C453" s="6"/>
      <c r="D453" s="61"/>
    </row>
    <row r="454" spans="1:4" hidden="1" x14ac:dyDescent="0.25">
      <c r="A454" s="6"/>
      <c r="B454" s="6"/>
      <c r="C454" s="6"/>
      <c r="D454" s="61"/>
    </row>
    <row r="455" spans="1:4" hidden="1" x14ac:dyDescent="0.25">
      <c r="A455" s="6"/>
      <c r="B455" s="6"/>
      <c r="C455" s="6"/>
      <c r="D455" s="61"/>
    </row>
    <row r="456" spans="1:4" hidden="1" x14ac:dyDescent="0.25">
      <c r="A456" s="6"/>
      <c r="B456" s="6"/>
      <c r="C456" s="6"/>
      <c r="D456" s="61"/>
    </row>
    <row r="457" spans="1:4" hidden="1" x14ac:dyDescent="0.25">
      <c r="A457" s="6"/>
      <c r="B457" s="6"/>
      <c r="C457" s="6"/>
      <c r="D457" s="61"/>
    </row>
    <row r="458" spans="1:4" hidden="1" x14ac:dyDescent="0.25">
      <c r="A458" s="6"/>
      <c r="B458" s="6"/>
      <c r="C458" s="6"/>
      <c r="D458" s="61"/>
    </row>
    <row r="459" spans="1:4" hidden="1" x14ac:dyDescent="0.25">
      <c r="A459" s="6"/>
      <c r="B459" s="6"/>
      <c r="C459" s="6"/>
      <c r="D459" s="61"/>
    </row>
    <row r="460" spans="1:4" hidden="1" x14ac:dyDescent="0.25">
      <c r="A460" s="6"/>
      <c r="B460" s="6"/>
      <c r="C460" s="6"/>
      <c r="D460" s="61"/>
    </row>
    <row r="461" spans="1:4" hidden="1" x14ac:dyDescent="0.25">
      <c r="A461" s="6"/>
      <c r="B461" s="6"/>
      <c r="C461" s="6"/>
      <c r="D461" s="61"/>
    </row>
    <row r="462" spans="1:4" hidden="1" x14ac:dyDescent="0.25">
      <c r="A462" s="6"/>
      <c r="B462" s="6"/>
      <c r="C462" s="6"/>
      <c r="D462" s="61"/>
    </row>
    <row r="463" spans="1:4" hidden="1" x14ac:dyDescent="0.25">
      <c r="A463" s="6"/>
      <c r="B463" s="6"/>
      <c r="C463" s="6"/>
      <c r="D463" s="61"/>
    </row>
    <row r="464" spans="1:4" hidden="1" x14ac:dyDescent="0.25">
      <c r="A464" s="6"/>
      <c r="B464" s="6"/>
      <c r="C464" s="6"/>
      <c r="D464" s="61"/>
    </row>
    <row r="465" spans="1:4" hidden="1" x14ac:dyDescent="0.25">
      <c r="A465" s="6"/>
      <c r="B465" s="6"/>
      <c r="C465" s="6"/>
      <c r="D465" s="61"/>
    </row>
    <row r="466" spans="1:4" hidden="1" x14ac:dyDescent="0.25">
      <c r="A466" s="6"/>
      <c r="B466" s="6"/>
      <c r="C466" s="6"/>
      <c r="D466" s="61"/>
    </row>
    <row r="467" spans="1:4" hidden="1" x14ac:dyDescent="0.25">
      <c r="A467" s="6"/>
      <c r="B467" s="6"/>
      <c r="C467" s="6"/>
      <c r="D467" s="61"/>
    </row>
    <row r="468" spans="1:4" hidden="1" x14ac:dyDescent="0.25">
      <c r="A468" s="6"/>
      <c r="B468" s="6"/>
      <c r="C468" s="6"/>
      <c r="D468" s="61"/>
    </row>
    <row r="469" spans="1:4" hidden="1" x14ac:dyDescent="0.25">
      <c r="A469" s="6"/>
      <c r="B469" s="6"/>
      <c r="C469" s="6"/>
      <c r="D469" s="61"/>
    </row>
    <row r="470" spans="1:4" hidden="1" x14ac:dyDescent="0.25">
      <c r="A470" s="6"/>
      <c r="B470" s="6"/>
      <c r="C470" s="6"/>
      <c r="D470" s="61"/>
    </row>
    <row r="471" spans="1:4" hidden="1" x14ac:dyDescent="0.25">
      <c r="A471" s="6"/>
      <c r="B471" s="6"/>
      <c r="C471" s="6"/>
      <c r="D471" s="61"/>
    </row>
    <row r="472" spans="1:4" hidden="1" x14ac:dyDescent="0.25">
      <c r="A472" s="6"/>
      <c r="B472" s="6"/>
      <c r="C472" s="6"/>
      <c r="D472" s="61"/>
    </row>
    <row r="473" spans="1:4" hidden="1" x14ac:dyDescent="0.25">
      <c r="A473" s="6"/>
      <c r="B473" s="6"/>
      <c r="C473" s="6"/>
      <c r="D473" s="61"/>
    </row>
    <row r="474" spans="1:4" hidden="1" x14ac:dyDescent="0.25">
      <c r="A474" s="6"/>
      <c r="B474" s="6"/>
      <c r="C474" s="6"/>
      <c r="D474" s="61"/>
    </row>
    <row r="475" spans="1:4" hidden="1" x14ac:dyDescent="0.25">
      <c r="A475" s="6"/>
      <c r="B475" s="6"/>
      <c r="C475" s="6"/>
      <c r="D475" s="61"/>
    </row>
    <row r="476" spans="1:4" hidden="1" x14ac:dyDescent="0.25">
      <c r="A476" s="6"/>
      <c r="B476" s="6"/>
      <c r="C476" s="6"/>
      <c r="D476" s="61"/>
    </row>
    <row r="477" spans="1:4" hidden="1" x14ac:dyDescent="0.25">
      <c r="A477" s="6"/>
      <c r="B477" s="6"/>
      <c r="C477" s="6"/>
      <c r="D477" s="61"/>
    </row>
    <row r="478" spans="1:4" hidden="1" x14ac:dyDescent="0.25">
      <c r="A478" s="6"/>
      <c r="B478" s="6"/>
      <c r="C478" s="6"/>
      <c r="D478" s="61"/>
    </row>
    <row r="479" spans="1:4" hidden="1" x14ac:dyDescent="0.25">
      <c r="A479" s="6"/>
      <c r="B479" s="6"/>
      <c r="C479" s="6"/>
      <c r="D479" s="61"/>
    </row>
    <row r="480" spans="1:4" hidden="1" x14ac:dyDescent="0.25">
      <c r="A480" s="6"/>
      <c r="B480" s="6"/>
      <c r="C480" s="6"/>
      <c r="D480" s="61"/>
    </row>
    <row r="481" spans="1:4" hidden="1" x14ac:dyDescent="0.25">
      <c r="A481" s="6"/>
      <c r="B481" s="6"/>
      <c r="C481" s="6"/>
      <c r="D481" s="61"/>
    </row>
    <row r="482" spans="1:4" hidden="1" x14ac:dyDescent="0.25">
      <c r="A482" s="6"/>
      <c r="B482" s="6"/>
      <c r="C482" s="6"/>
      <c r="D482" s="61"/>
    </row>
    <row r="483" spans="1:4" hidden="1" x14ac:dyDescent="0.25">
      <c r="A483" s="6"/>
      <c r="B483" s="6"/>
      <c r="C483" s="6"/>
      <c r="D483" s="61"/>
    </row>
    <row r="484" spans="1:4" hidden="1" x14ac:dyDescent="0.25">
      <c r="A484" s="6"/>
      <c r="B484" s="6"/>
      <c r="C484" s="6"/>
      <c r="D484" s="61"/>
    </row>
    <row r="485" spans="1:4" hidden="1" x14ac:dyDescent="0.25">
      <c r="A485" s="6"/>
      <c r="B485" s="6"/>
      <c r="C485" s="6"/>
      <c r="D485" s="61"/>
    </row>
    <row r="486" spans="1:4" hidden="1" x14ac:dyDescent="0.25">
      <c r="A486" s="6"/>
      <c r="B486" s="6"/>
      <c r="C486" s="6"/>
      <c r="D486" s="61"/>
    </row>
    <row r="487" spans="1:4" hidden="1" x14ac:dyDescent="0.25">
      <c r="A487" s="6"/>
      <c r="B487" s="6"/>
      <c r="C487" s="6"/>
      <c r="D487" s="61"/>
    </row>
    <row r="488" spans="1:4" hidden="1" x14ac:dyDescent="0.25">
      <c r="A488" s="6"/>
      <c r="B488" s="6"/>
      <c r="C488" s="6"/>
      <c r="D488" s="61"/>
    </row>
    <row r="489" spans="1:4" hidden="1" x14ac:dyDescent="0.25">
      <c r="A489" s="6"/>
      <c r="B489" s="6"/>
      <c r="C489" s="6"/>
      <c r="D489" s="61"/>
    </row>
    <row r="490" spans="1:4" hidden="1" x14ac:dyDescent="0.25">
      <c r="A490" s="6"/>
      <c r="B490" s="6"/>
      <c r="C490" s="6"/>
      <c r="D490" s="61"/>
    </row>
    <row r="491" spans="1:4" hidden="1" x14ac:dyDescent="0.25">
      <c r="A491" s="6"/>
      <c r="B491" s="6"/>
      <c r="C491" s="6"/>
      <c r="D491" s="61"/>
    </row>
    <row r="492" spans="1:4" hidden="1" x14ac:dyDescent="0.25">
      <c r="A492" s="6"/>
      <c r="B492" s="6"/>
      <c r="C492" s="6"/>
      <c r="D492" s="61"/>
    </row>
    <row r="493" spans="1:4" hidden="1" x14ac:dyDescent="0.25">
      <c r="A493" s="6"/>
      <c r="B493" s="6"/>
      <c r="C493" s="6"/>
      <c r="D493" s="61"/>
    </row>
    <row r="494" spans="1:4" hidden="1" x14ac:dyDescent="0.25">
      <c r="A494" s="6"/>
      <c r="B494" s="6"/>
      <c r="C494" s="6"/>
      <c r="D494" s="61"/>
    </row>
    <row r="495" spans="1:4" hidden="1" x14ac:dyDescent="0.25">
      <c r="A495" s="6"/>
      <c r="B495" s="6"/>
      <c r="C495" s="6"/>
      <c r="D495" s="61"/>
    </row>
    <row r="496" spans="1:4" hidden="1" x14ac:dyDescent="0.25">
      <c r="A496" s="6"/>
      <c r="B496" s="6"/>
      <c r="C496" s="6"/>
      <c r="D496" s="61"/>
    </row>
    <row r="497" spans="1:4" hidden="1" x14ac:dyDescent="0.25">
      <c r="A497" s="6"/>
      <c r="B497" s="6"/>
      <c r="C497" s="6"/>
      <c r="D497" s="61"/>
    </row>
    <row r="498" spans="1:4" hidden="1" x14ac:dyDescent="0.25">
      <c r="A498" s="6"/>
      <c r="B498" s="6"/>
      <c r="C498" s="6"/>
      <c r="D498" s="61"/>
    </row>
    <row r="499" spans="1:4" hidden="1" x14ac:dyDescent="0.25">
      <c r="A499" s="6"/>
      <c r="B499" s="6"/>
      <c r="C499" s="6"/>
      <c r="D499" s="61"/>
    </row>
    <row r="500" spans="1:4" hidden="1" x14ac:dyDescent="0.25">
      <c r="A500" s="6"/>
      <c r="B500" s="6"/>
      <c r="C500" s="6"/>
      <c r="D500" s="61"/>
    </row>
    <row r="501" spans="1:4" hidden="1" x14ac:dyDescent="0.25">
      <c r="A501" s="6"/>
      <c r="B501" s="6"/>
      <c r="C501" s="6"/>
      <c r="D501" s="61"/>
    </row>
    <row r="502" spans="1:4" hidden="1" x14ac:dyDescent="0.25">
      <c r="A502" s="6"/>
      <c r="B502" s="6"/>
      <c r="C502" s="6"/>
      <c r="D502" s="61"/>
    </row>
    <row r="503" spans="1:4" hidden="1" x14ac:dyDescent="0.25">
      <c r="A503" s="6"/>
      <c r="B503" s="6"/>
      <c r="C503" s="6"/>
      <c r="D503" s="61"/>
    </row>
    <row r="504" spans="1:4" hidden="1" x14ac:dyDescent="0.25">
      <c r="A504" s="6"/>
      <c r="B504" s="6"/>
      <c r="C504" s="6"/>
      <c r="D504" s="61"/>
    </row>
    <row r="505" spans="1:4" hidden="1" x14ac:dyDescent="0.25">
      <c r="A505" s="6"/>
      <c r="B505" s="6"/>
      <c r="C505" s="6"/>
      <c r="D505" s="61"/>
    </row>
    <row r="506" spans="1:4" hidden="1" x14ac:dyDescent="0.25">
      <c r="A506" s="6"/>
      <c r="B506" s="6"/>
      <c r="C506" s="6"/>
      <c r="D506" s="61"/>
    </row>
    <row r="507" spans="1:4" hidden="1" x14ac:dyDescent="0.25">
      <c r="A507" s="6"/>
      <c r="B507" s="6"/>
      <c r="C507" s="6"/>
      <c r="D507" s="61"/>
    </row>
    <row r="508" spans="1:4" hidden="1" x14ac:dyDescent="0.25">
      <c r="A508" s="6"/>
      <c r="B508" s="6"/>
      <c r="C508" s="6"/>
      <c r="D508" s="61"/>
    </row>
    <row r="509" spans="1:4" hidden="1" x14ac:dyDescent="0.25">
      <c r="A509" s="6"/>
      <c r="B509" s="6"/>
      <c r="C509" s="6"/>
      <c r="D509" s="61"/>
    </row>
    <row r="510" spans="1:4" hidden="1" x14ac:dyDescent="0.25">
      <c r="A510" s="6"/>
      <c r="B510" s="6"/>
      <c r="C510" s="6"/>
      <c r="D510" s="61"/>
    </row>
    <row r="511" spans="1:4" hidden="1" x14ac:dyDescent="0.25">
      <c r="A511" s="6"/>
      <c r="B511" s="6"/>
      <c r="C511" s="6"/>
      <c r="D511" s="61"/>
    </row>
    <row r="512" spans="1:4" hidden="1" x14ac:dyDescent="0.25">
      <c r="A512" s="6"/>
      <c r="B512" s="6"/>
      <c r="C512" s="6"/>
      <c r="D512" s="61"/>
    </row>
    <row r="513" spans="1:4" hidden="1" x14ac:dyDescent="0.25">
      <c r="A513" s="6"/>
      <c r="B513" s="6"/>
      <c r="C513" s="6"/>
      <c r="D513" s="61"/>
    </row>
    <row r="514" spans="1:4" hidden="1" x14ac:dyDescent="0.25">
      <c r="A514" s="6"/>
      <c r="B514" s="6"/>
      <c r="C514" s="6"/>
      <c r="D514" s="61"/>
    </row>
    <row r="515" spans="1:4" hidden="1" x14ac:dyDescent="0.25">
      <c r="A515" s="6"/>
      <c r="B515" s="6"/>
      <c r="C515" s="6"/>
      <c r="D515" s="61"/>
    </row>
    <row r="516" spans="1:4" hidden="1" x14ac:dyDescent="0.25">
      <c r="A516" s="6"/>
      <c r="B516" s="6"/>
      <c r="C516" s="6"/>
      <c r="D516" s="61"/>
    </row>
    <row r="517" spans="1:4" hidden="1" x14ac:dyDescent="0.25">
      <c r="A517" s="6"/>
      <c r="B517" s="6"/>
      <c r="C517" s="6"/>
      <c r="D517" s="61"/>
    </row>
    <row r="518" spans="1:4" hidden="1" x14ac:dyDescent="0.25">
      <c r="A518" s="6"/>
      <c r="B518" s="6"/>
      <c r="C518" s="6"/>
      <c r="D518" s="61"/>
    </row>
    <row r="519" spans="1:4" hidden="1" x14ac:dyDescent="0.25">
      <c r="A519" s="6"/>
      <c r="B519" s="6"/>
      <c r="C519" s="6"/>
      <c r="D519" s="61"/>
    </row>
    <row r="520" spans="1:4" hidden="1" x14ac:dyDescent="0.25">
      <c r="A520" s="6"/>
      <c r="B520" s="6"/>
      <c r="C520" s="6"/>
      <c r="D520" s="61"/>
    </row>
    <row r="521" spans="1:4" hidden="1" x14ac:dyDescent="0.25">
      <c r="A521" s="6"/>
      <c r="B521" s="6"/>
      <c r="C521" s="6"/>
      <c r="D521" s="61"/>
    </row>
    <row r="522" spans="1:4" hidden="1" x14ac:dyDescent="0.25">
      <c r="A522" s="6"/>
      <c r="B522" s="6"/>
      <c r="C522" s="6"/>
      <c r="D522" s="61"/>
    </row>
    <row r="523" spans="1:4" hidden="1" x14ac:dyDescent="0.25">
      <c r="A523" s="6"/>
      <c r="B523" s="6"/>
      <c r="C523" s="6"/>
      <c r="D523" s="61"/>
    </row>
    <row r="524" spans="1:4" hidden="1" x14ac:dyDescent="0.25">
      <c r="A524" s="6"/>
      <c r="B524" s="6"/>
      <c r="C524" s="6"/>
      <c r="D524" s="61"/>
    </row>
    <row r="525" spans="1:4" hidden="1" x14ac:dyDescent="0.25">
      <c r="A525" s="6"/>
      <c r="B525" s="6"/>
      <c r="C525" s="6"/>
      <c r="D525" s="61"/>
    </row>
    <row r="526" spans="1:4" hidden="1" x14ac:dyDescent="0.25">
      <c r="A526" s="6"/>
      <c r="B526" s="6"/>
      <c r="C526" s="6"/>
      <c r="D526" s="61"/>
    </row>
    <row r="527" spans="1:4" hidden="1" x14ac:dyDescent="0.25">
      <c r="A527" s="6"/>
      <c r="B527" s="6"/>
      <c r="C527" s="6"/>
      <c r="D527" s="61"/>
    </row>
    <row r="528" spans="1:4" hidden="1" x14ac:dyDescent="0.25">
      <c r="A528" s="6"/>
      <c r="B528" s="6"/>
      <c r="C528" s="6"/>
      <c r="D528" s="61"/>
    </row>
    <row r="529" spans="1:4" hidden="1" x14ac:dyDescent="0.25">
      <c r="A529" s="6"/>
      <c r="B529" s="6"/>
      <c r="C529" s="6"/>
      <c r="D529" s="61"/>
    </row>
    <row r="530" spans="1:4" hidden="1" x14ac:dyDescent="0.25">
      <c r="A530" s="6"/>
      <c r="B530" s="6"/>
      <c r="C530" s="6"/>
      <c r="D530" s="61"/>
    </row>
    <row r="531" spans="1:4" hidden="1" x14ac:dyDescent="0.25">
      <c r="A531" s="6"/>
      <c r="B531" s="6"/>
      <c r="C531" s="6"/>
      <c r="D531" s="61"/>
    </row>
    <row r="532" spans="1:4" hidden="1" x14ac:dyDescent="0.25">
      <c r="A532" s="6"/>
      <c r="B532" s="6"/>
      <c r="C532" s="6"/>
      <c r="D532" s="61"/>
    </row>
    <row r="533" spans="1:4" hidden="1" x14ac:dyDescent="0.25">
      <c r="A533" s="6"/>
      <c r="B533" s="6"/>
      <c r="C533" s="6"/>
      <c r="D533" s="61"/>
    </row>
    <row r="534" spans="1:4" hidden="1" x14ac:dyDescent="0.25">
      <c r="A534" s="6"/>
      <c r="B534" s="6"/>
      <c r="C534" s="6"/>
      <c r="D534" s="61"/>
    </row>
    <row r="535" spans="1:4" hidden="1" x14ac:dyDescent="0.25">
      <c r="A535" s="6"/>
      <c r="B535" s="6"/>
      <c r="C535" s="6"/>
      <c r="D535" s="61"/>
    </row>
    <row r="536" spans="1:4" hidden="1" x14ac:dyDescent="0.25">
      <c r="A536" s="6"/>
      <c r="B536" s="6"/>
      <c r="C536" s="6"/>
      <c r="D536" s="61"/>
    </row>
    <row r="537" spans="1:4" hidden="1" x14ac:dyDescent="0.25">
      <c r="A537" s="6"/>
      <c r="B537" s="6"/>
      <c r="C537" s="6"/>
      <c r="D537" s="61"/>
    </row>
    <row r="538" spans="1:4" hidden="1" x14ac:dyDescent="0.25">
      <c r="A538" s="6"/>
      <c r="B538" s="6"/>
      <c r="C538" s="6"/>
      <c r="D538" s="61"/>
    </row>
    <row r="539" spans="1:4" hidden="1" x14ac:dyDescent="0.25">
      <c r="A539" s="6"/>
      <c r="B539" s="6"/>
      <c r="C539" s="6"/>
      <c r="D539" s="61"/>
    </row>
    <row r="540" spans="1:4" hidden="1" x14ac:dyDescent="0.25">
      <c r="A540" s="6"/>
      <c r="B540" s="6"/>
      <c r="C540" s="6"/>
      <c r="D540" s="61"/>
    </row>
    <row r="541" spans="1:4" hidden="1" x14ac:dyDescent="0.25">
      <c r="A541" s="6"/>
      <c r="B541" s="6"/>
      <c r="C541" s="6"/>
      <c r="D541" s="61"/>
    </row>
    <row r="542" spans="1:4" hidden="1" x14ac:dyDescent="0.25">
      <c r="A542" s="6"/>
      <c r="B542" s="6"/>
      <c r="C542" s="6"/>
      <c r="D542" s="61"/>
    </row>
    <row r="543" spans="1:4" hidden="1" x14ac:dyDescent="0.25">
      <c r="A543" s="6"/>
      <c r="B543" s="6"/>
      <c r="C543" s="6"/>
      <c r="D543" s="61"/>
    </row>
    <row r="544" spans="1:4" hidden="1" x14ac:dyDescent="0.25">
      <c r="A544" s="6"/>
      <c r="B544" s="6"/>
      <c r="C544" s="6"/>
      <c r="D544" s="61"/>
    </row>
    <row r="545" spans="1:4" hidden="1" x14ac:dyDescent="0.25">
      <c r="A545" s="6"/>
      <c r="B545" s="6"/>
      <c r="C545" s="6"/>
      <c r="D545" s="61"/>
    </row>
    <row r="546" spans="1:4" hidden="1" x14ac:dyDescent="0.25">
      <c r="A546" s="6"/>
      <c r="B546" s="6"/>
      <c r="C546" s="6"/>
      <c r="D546" s="61"/>
    </row>
    <row r="547" spans="1:4" hidden="1" x14ac:dyDescent="0.25">
      <c r="A547" s="6"/>
      <c r="B547" s="6"/>
      <c r="C547" s="6"/>
      <c r="D547" s="61"/>
    </row>
    <row r="548" spans="1:4" hidden="1" x14ac:dyDescent="0.25">
      <c r="A548" s="6"/>
      <c r="B548" s="6"/>
      <c r="C548" s="6"/>
      <c r="D548" s="61"/>
    </row>
    <row r="549" spans="1:4" hidden="1" x14ac:dyDescent="0.25">
      <c r="A549" s="6"/>
      <c r="B549" s="6"/>
      <c r="C549" s="6"/>
      <c r="D549" s="61"/>
    </row>
    <row r="550" spans="1:4" hidden="1" x14ac:dyDescent="0.25">
      <c r="A550" s="6"/>
      <c r="B550" s="6"/>
      <c r="C550" s="6"/>
      <c r="D550" s="61"/>
    </row>
    <row r="551" spans="1:4" hidden="1" x14ac:dyDescent="0.25">
      <c r="A551" s="6"/>
      <c r="B551" s="6"/>
      <c r="C551" s="6"/>
      <c r="D551" s="61"/>
    </row>
    <row r="552" spans="1:4" hidden="1" x14ac:dyDescent="0.25">
      <c r="A552" s="6"/>
      <c r="B552" s="6"/>
      <c r="C552" s="6"/>
      <c r="D552" s="61"/>
    </row>
    <row r="553" spans="1:4" hidden="1" x14ac:dyDescent="0.25">
      <c r="A553" s="6"/>
      <c r="B553" s="6"/>
      <c r="C553" s="6"/>
      <c r="D553" s="61"/>
    </row>
    <row r="554" spans="1:4" hidden="1" x14ac:dyDescent="0.25">
      <c r="A554" s="6"/>
      <c r="B554" s="6"/>
      <c r="C554" s="6"/>
      <c r="D554" s="61"/>
    </row>
    <row r="555" spans="1:4" hidden="1" x14ac:dyDescent="0.25">
      <c r="A555" s="6"/>
      <c r="B555" s="6"/>
      <c r="C555" s="6"/>
      <c r="D555" s="61"/>
    </row>
    <row r="556" spans="1:4" hidden="1" x14ac:dyDescent="0.25">
      <c r="A556" s="6"/>
      <c r="B556" s="6"/>
      <c r="C556" s="6"/>
      <c r="D556" s="61"/>
    </row>
    <row r="557" spans="1:4" hidden="1" x14ac:dyDescent="0.25">
      <c r="A557" s="6"/>
      <c r="B557" s="6"/>
      <c r="C557" s="6"/>
      <c r="D557" s="61"/>
    </row>
    <row r="558" spans="1:4" hidden="1" x14ac:dyDescent="0.25">
      <c r="A558" s="6"/>
      <c r="B558" s="6"/>
      <c r="C558" s="6"/>
      <c r="D558" s="61"/>
    </row>
    <row r="559" spans="1:4" hidden="1" x14ac:dyDescent="0.25">
      <c r="A559" s="6"/>
      <c r="B559" s="6"/>
      <c r="C559" s="6"/>
      <c r="D559" s="61"/>
    </row>
    <row r="560" spans="1:4" hidden="1" x14ac:dyDescent="0.25">
      <c r="A560" s="6"/>
      <c r="B560" s="6"/>
      <c r="C560" s="6"/>
      <c r="D560" s="61"/>
    </row>
    <row r="561" spans="1:4" hidden="1" x14ac:dyDescent="0.25">
      <c r="A561" s="6"/>
      <c r="B561" s="6"/>
      <c r="C561" s="6"/>
      <c r="D561" s="61"/>
    </row>
    <row r="562" spans="1:4" hidden="1" x14ac:dyDescent="0.25">
      <c r="A562" s="6"/>
      <c r="B562" s="6"/>
      <c r="C562" s="6"/>
      <c r="D562" s="61"/>
    </row>
    <row r="563" spans="1:4" hidden="1" x14ac:dyDescent="0.25">
      <c r="A563" s="6"/>
      <c r="B563" s="6"/>
      <c r="C563" s="6"/>
      <c r="D563" s="61"/>
    </row>
    <row r="564" spans="1:4" hidden="1" x14ac:dyDescent="0.25">
      <c r="A564" s="6"/>
      <c r="B564" s="6"/>
      <c r="C564" s="6"/>
      <c r="D564" s="61"/>
    </row>
    <row r="565" spans="1:4" hidden="1" x14ac:dyDescent="0.25">
      <c r="A565" s="6"/>
      <c r="B565" s="6"/>
      <c r="C565" s="6"/>
      <c r="D565" s="61"/>
    </row>
    <row r="566" spans="1:4" hidden="1" x14ac:dyDescent="0.25">
      <c r="A566" s="6"/>
      <c r="B566" s="6"/>
      <c r="C566" s="6"/>
      <c r="D566" s="61"/>
    </row>
    <row r="567" spans="1:4" hidden="1" x14ac:dyDescent="0.25">
      <c r="A567" s="6"/>
      <c r="B567" s="6"/>
      <c r="C567" s="6"/>
      <c r="D567" s="61"/>
    </row>
    <row r="568" spans="1:4" hidden="1" x14ac:dyDescent="0.25">
      <c r="A568" s="6"/>
      <c r="B568" s="6"/>
      <c r="C568" s="6"/>
      <c r="D568" s="61"/>
    </row>
    <row r="569" spans="1:4" hidden="1" x14ac:dyDescent="0.25">
      <c r="A569" s="6"/>
      <c r="B569" s="6"/>
      <c r="C569" s="6"/>
      <c r="D569" s="61"/>
    </row>
    <row r="570" spans="1:4" hidden="1" x14ac:dyDescent="0.25">
      <c r="A570" s="6"/>
      <c r="B570" s="6"/>
      <c r="C570" s="6"/>
      <c r="D570" s="61"/>
    </row>
    <row r="571" spans="1:4" hidden="1" x14ac:dyDescent="0.25">
      <c r="A571" s="6"/>
      <c r="B571" s="6"/>
      <c r="C571" s="6"/>
      <c r="D571" s="61"/>
    </row>
    <row r="572" spans="1:4" hidden="1" x14ac:dyDescent="0.25">
      <c r="A572" s="6"/>
      <c r="B572" s="6"/>
      <c r="C572" s="6"/>
      <c r="D572" s="61"/>
    </row>
    <row r="573" spans="1:4" hidden="1" x14ac:dyDescent="0.25">
      <c r="A573" s="6"/>
      <c r="B573" s="6"/>
      <c r="C573" s="6"/>
      <c r="D573" s="61"/>
    </row>
    <row r="574" spans="1:4" hidden="1" x14ac:dyDescent="0.25">
      <c r="A574" s="6"/>
      <c r="B574" s="6"/>
      <c r="C574" s="6"/>
      <c r="D574" s="61"/>
    </row>
    <row r="575" spans="1:4" hidden="1" x14ac:dyDescent="0.25">
      <c r="A575" s="6"/>
      <c r="B575" s="6"/>
      <c r="C575" s="6"/>
      <c r="D575" s="61"/>
    </row>
    <row r="576" spans="1:4" hidden="1" x14ac:dyDescent="0.25">
      <c r="A576" s="6"/>
      <c r="B576" s="6"/>
      <c r="C576" s="6"/>
      <c r="D576" s="61"/>
    </row>
    <row r="577" spans="1:4" hidden="1" x14ac:dyDescent="0.25">
      <c r="A577" s="6"/>
      <c r="B577" s="6"/>
      <c r="C577" s="6"/>
      <c r="D577" s="61"/>
    </row>
    <row r="578" spans="1:4" hidden="1" x14ac:dyDescent="0.25">
      <c r="A578" s="6"/>
      <c r="B578" s="6"/>
      <c r="C578" s="6"/>
      <c r="D578" s="61"/>
    </row>
    <row r="579" spans="1:4" hidden="1" x14ac:dyDescent="0.25">
      <c r="A579" s="6"/>
      <c r="B579" s="6"/>
      <c r="C579" s="6"/>
      <c r="D579" s="61"/>
    </row>
    <row r="580" spans="1:4" hidden="1" x14ac:dyDescent="0.25">
      <c r="A580" s="6"/>
      <c r="B580" s="6"/>
      <c r="C580" s="6"/>
      <c r="D580" s="61"/>
    </row>
    <row r="581" spans="1:4" hidden="1" x14ac:dyDescent="0.25">
      <c r="A581" s="6"/>
      <c r="B581" s="6"/>
      <c r="C581" s="6"/>
      <c r="D581" s="61"/>
    </row>
    <row r="582" spans="1:4" hidden="1" x14ac:dyDescent="0.25">
      <c r="A582" s="6"/>
      <c r="B582" s="6"/>
      <c r="C582" s="6"/>
      <c r="D582" s="61"/>
    </row>
    <row r="583" spans="1:4" hidden="1" x14ac:dyDescent="0.25">
      <c r="A583" s="6"/>
      <c r="B583" s="6"/>
      <c r="C583" s="6"/>
      <c r="D583" s="61"/>
    </row>
    <row r="584" spans="1:4" hidden="1" x14ac:dyDescent="0.25">
      <c r="A584" s="6"/>
      <c r="B584" s="6"/>
      <c r="C584" s="6"/>
      <c r="D584" s="61"/>
    </row>
    <row r="585" spans="1:4" hidden="1" x14ac:dyDescent="0.25">
      <c r="A585" s="6"/>
      <c r="B585" s="6"/>
      <c r="C585" s="6"/>
      <c r="D585" s="61"/>
    </row>
    <row r="586" spans="1:4" hidden="1" x14ac:dyDescent="0.25">
      <c r="A586" s="6"/>
      <c r="B586" s="6"/>
      <c r="C586" s="6"/>
      <c r="D586" s="61"/>
    </row>
    <row r="587" spans="1:4" hidden="1" x14ac:dyDescent="0.25">
      <c r="A587" s="6"/>
      <c r="B587" s="6"/>
      <c r="C587" s="6"/>
      <c r="D587" s="61"/>
    </row>
    <row r="588" spans="1:4" hidden="1" x14ac:dyDescent="0.25">
      <c r="A588" s="6"/>
      <c r="B588" s="6"/>
      <c r="C588" s="6"/>
      <c r="D588" s="61"/>
    </row>
    <row r="589" spans="1:4" hidden="1" x14ac:dyDescent="0.25">
      <c r="A589" s="6"/>
      <c r="B589" s="6"/>
      <c r="C589" s="6"/>
      <c r="D589" s="61"/>
    </row>
    <row r="590" spans="1:4" hidden="1" x14ac:dyDescent="0.25">
      <c r="A590" s="6"/>
      <c r="B590" s="6"/>
      <c r="C590" s="6"/>
      <c r="D590" s="61"/>
    </row>
    <row r="591" spans="1:4" hidden="1" x14ac:dyDescent="0.25">
      <c r="A591" s="6"/>
      <c r="B591" s="6"/>
      <c r="C591" s="6"/>
      <c r="D591" s="61"/>
    </row>
    <row r="592" spans="1:4" hidden="1" x14ac:dyDescent="0.25">
      <c r="A592" s="6"/>
      <c r="B592" s="6"/>
      <c r="C592" s="6"/>
      <c r="D592" s="61"/>
    </row>
    <row r="593" spans="1:4" hidden="1" x14ac:dyDescent="0.25">
      <c r="A593" s="6"/>
      <c r="B593" s="6"/>
      <c r="C593" s="6"/>
      <c r="D593" s="61"/>
    </row>
    <row r="594" spans="1:4" hidden="1" x14ac:dyDescent="0.25">
      <c r="A594" s="6"/>
      <c r="B594" s="6"/>
      <c r="C594" s="6"/>
      <c r="D594" s="61"/>
    </row>
    <row r="595" spans="1:4" hidden="1" x14ac:dyDescent="0.25">
      <c r="A595" s="6"/>
      <c r="B595" s="6"/>
      <c r="C595" s="6"/>
      <c r="D595" s="61"/>
    </row>
    <row r="596" spans="1:4" hidden="1" x14ac:dyDescent="0.25">
      <c r="A596" s="6"/>
      <c r="B596" s="6"/>
      <c r="C596" s="6"/>
      <c r="D596" s="61"/>
    </row>
    <row r="597" spans="1:4" hidden="1" x14ac:dyDescent="0.25">
      <c r="A597" s="6"/>
      <c r="B597" s="6"/>
      <c r="C597" s="6"/>
      <c r="D597" s="61"/>
    </row>
    <row r="598" spans="1:4" hidden="1" x14ac:dyDescent="0.25">
      <c r="A598" s="6"/>
      <c r="B598" s="6"/>
      <c r="C598" s="6"/>
      <c r="D598" s="61"/>
    </row>
    <row r="599" spans="1:4" hidden="1" x14ac:dyDescent="0.25">
      <c r="A599" s="6"/>
      <c r="B599" s="6"/>
      <c r="C599" s="6"/>
      <c r="D599" s="61"/>
    </row>
    <row r="600" spans="1:4" hidden="1" x14ac:dyDescent="0.25">
      <c r="A600" s="6"/>
      <c r="B600" s="6"/>
      <c r="C600" s="6"/>
      <c r="D600" s="61"/>
    </row>
    <row r="601" spans="1:4" hidden="1" x14ac:dyDescent="0.25">
      <c r="A601" s="6"/>
      <c r="B601" s="6"/>
      <c r="C601" s="6"/>
      <c r="D601" s="61"/>
    </row>
    <row r="602" spans="1:4" hidden="1" x14ac:dyDescent="0.25">
      <c r="A602" s="6"/>
      <c r="B602" s="6"/>
      <c r="C602" s="6"/>
      <c r="D602" s="61"/>
    </row>
    <row r="603" spans="1:4" hidden="1" x14ac:dyDescent="0.25">
      <c r="A603" s="6"/>
      <c r="B603" s="6"/>
      <c r="C603" s="6"/>
      <c r="D603" s="61"/>
    </row>
    <row r="604" spans="1:4" hidden="1" x14ac:dyDescent="0.25">
      <c r="A604" s="6"/>
      <c r="B604" s="6"/>
      <c r="C604" s="6"/>
      <c r="D604" s="61"/>
    </row>
    <row r="605" spans="1:4" hidden="1" x14ac:dyDescent="0.25">
      <c r="A605" s="6"/>
      <c r="B605" s="6"/>
      <c r="C605" s="6"/>
      <c r="D605" s="61"/>
    </row>
    <row r="606" spans="1:4" hidden="1" x14ac:dyDescent="0.25">
      <c r="A606" s="6"/>
      <c r="B606" s="6"/>
      <c r="C606" s="6"/>
      <c r="D606" s="61"/>
    </row>
    <row r="607" spans="1:4" hidden="1" x14ac:dyDescent="0.25">
      <c r="A607" s="6"/>
      <c r="B607" s="6"/>
      <c r="C607" s="6"/>
      <c r="D607" s="61"/>
    </row>
    <row r="608" spans="1:4" hidden="1" x14ac:dyDescent="0.25">
      <c r="A608" s="6"/>
      <c r="B608" s="6"/>
      <c r="C608" s="6"/>
      <c r="D608" s="61"/>
    </row>
    <row r="609" spans="1:4" hidden="1" x14ac:dyDescent="0.25">
      <c r="A609" s="6"/>
      <c r="B609" s="6"/>
      <c r="C609" s="6"/>
      <c r="D609" s="61"/>
    </row>
    <row r="610" spans="1:4" hidden="1" x14ac:dyDescent="0.25">
      <c r="A610" s="6"/>
      <c r="B610" s="6"/>
      <c r="C610" s="6"/>
      <c r="D610" s="61"/>
    </row>
    <row r="611" spans="1:4" hidden="1" x14ac:dyDescent="0.25">
      <c r="A611" s="6"/>
      <c r="B611" s="6"/>
      <c r="C611" s="6"/>
      <c r="D611" s="61"/>
    </row>
    <row r="612" spans="1:4" hidden="1" x14ac:dyDescent="0.25">
      <c r="A612" s="6"/>
      <c r="B612" s="6"/>
      <c r="C612" s="6"/>
      <c r="D612" s="61"/>
    </row>
    <row r="613" spans="1:4" hidden="1" x14ac:dyDescent="0.25">
      <c r="A613" s="6"/>
      <c r="B613" s="6"/>
      <c r="C613" s="6"/>
      <c r="D613" s="61"/>
    </row>
    <row r="614" spans="1:4" hidden="1" x14ac:dyDescent="0.25">
      <c r="A614" s="6"/>
      <c r="B614" s="6"/>
      <c r="C614" s="6"/>
      <c r="D614" s="61"/>
    </row>
    <row r="615" spans="1:4" hidden="1" x14ac:dyDescent="0.25">
      <c r="A615" s="6"/>
      <c r="B615" s="6"/>
      <c r="C615" s="6"/>
      <c r="D615" s="61"/>
    </row>
    <row r="616" spans="1:4" hidden="1" x14ac:dyDescent="0.25">
      <c r="A616" s="6"/>
      <c r="B616" s="6"/>
      <c r="C616" s="6"/>
      <c r="D616" s="61"/>
    </row>
    <row r="617" spans="1:4" hidden="1" x14ac:dyDescent="0.25">
      <c r="A617" s="6"/>
      <c r="B617" s="6"/>
      <c r="C617" s="6"/>
      <c r="D617" s="61"/>
    </row>
    <row r="618" spans="1:4" hidden="1" x14ac:dyDescent="0.25">
      <c r="A618" s="6"/>
      <c r="B618" s="6"/>
      <c r="C618" s="6"/>
      <c r="D618" s="61"/>
    </row>
    <row r="619" spans="1:4" hidden="1" x14ac:dyDescent="0.25">
      <c r="A619" s="6"/>
      <c r="B619" s="6"/>
      <c r="C619" s="6"/>
      <c r="D619" s="61"/>
    </row>
    <row r="620" spans="1:4" hidden="1" x14ac:dyDescent="0.25">
      <c r="A620" s="6"/>
      <c r="B620" s="6"/>
      <c r="C620" s="6"/>
      <c r="D620" s="61"/>
    </row>
    <row r="621" spans="1:4" hidden="1" x14ac:dyDescent="0.25">
      <c r="A621" s="6"/>
      <c r="B621" s="6"/>
      <c r="C621" s="6"/>
      <c r="D621" s="61"/>
    </row>
    <row r="622" spans="1:4" hidden="1" x14ac:dyDescent="0.25">
      <c r="A622" s="6"/>
      <c r="B622" s="6"/>
      <c r="C622" s="6"/>
      <c r="D622" s="61"/>
    </row>
    <row r="623" spans="1:4" hidden="1" x14ac:dyDescent="0.25">
      <c r="A623" s="6"/>
      <c r="B623" s="6"/>
      <c r="C623" s="6"/>
      <c r="D623" s="61"/>
    </row>
    <row r="624" spans="1:4" hidden="1" x14ac:dyDescent="0.25">
      <c r="A624" s="6"/>
      <c r="B624" s="6"/>
      <c r="C624" s="6"/>
      <c r="D624" s="61"/>
    </row>
    <row r="625" spans="1:4" hidden="1" x14ac:dyDescent="0.25">
      <c r="A625" s="6"/>
      <c r="B625" s="6"/>
      <c r="C625" s="6"/>
      <c r="D625" s="61"/>
    </row>
    <row r="626" spans="1:4" hidden="1" x14ac:dyDescent="0.25">
      <c r="A626" s="6"/>
      <c r="B626" s="6"/>
      <c r="C626" s="6"/>
      <c r="D626" s="61"/>
    </row>
    <row r="627" spans="1:4" hidden="1" x14ac:dyDescent="0.25">
      <c r="A627" s="6"/>
      <c r="B627" s="6"/>
      <c r="C627" s="6"/>
      <c r="D627" s="61"/>
    </row>
    <row r="628" spans="1:4" hidden="1" x14ac:dyDescent="0.25">
      <c r="A628" s="6"/>
      <c r="B628" s="6"/>
      <c r="C628" s="6"/>
      <c r="D628" s="61"/>
    </row>
    <row r="629" spans="1:4" hidden="1" x14ac:dyDescent="0.25">
      <c r="A629" s="6"/>
      <c r="B629" s="6"/>
      <c r="C629" s="6"/>
      <c r="D629" s="61"/>
    </row>
    <row r="630" spans="1:4" hidden="1" x14ac:dyDescent="0.25">
      <c r="A630" s="6"/>
      <c r="B630" s="6"/>
      <c r="C630" s="6"/>
      <c r="D630" s="61"/>
    </row>
    <row r="631" spans="1:4" hidden="1" x14ac:dyDescent="0.25">
      <c r="A631" s="6"/>
      <c r="B631" s="6"/>
      <c r="C631" s="6"/>
      <c r="D631" s="61"/>
    </row>
    <row r="632" spans="1:4" hidden="1" x14ac:dyDescent="0.25">
      <c r="A632" s="6"/>
      <c r="B632" s="6"/>
      <c r="C632" s="6"/>
      <c r="D632" s="61"/>
    </row>
    <row r="633" spans="1:4" hidden="1" x14ac:dyDescent="0.25">
      <c r="A633" s="6"/>
      <c r="B633" s="6"/>
      <c r="C633" s="6"/>
      <c r="D633" s="61"/>
    </row>
    <row r="634" spans="1:4" hidden="1" x14ac:dyDescent="0.25">
      <c r="A634" s="6"/>
      <c r="B634" s="6"/>
      <c r="C634" s="6"/>
      <c r="D634" s="61"/>
    </row>
    <row r="635" spans="1:4" hidden="1" x14ac:dyDescent="0.25">
      <c r="A635" s="6"/>
      <c r="B635" s="6"/>
      <c r="C635" s="6"/>
      <c r="D635" s="61"/>
    </row>
    <row r="636" spans="1:4" hidden="1" x14ac:dyDescent="0.25">
      <c r="A636" s="6"/>
      <c r="B636" s="6"/>
      <c r="C636" s="6"/>
      <c r="D636" s="61"/>
    </row>
    <row r="637" spans="1:4" hidden="1" x14ac:dyDescent="0.25">
      <c r="A637" s="6"/>
      <c r="B637" s="6"/>
      <c r="C637" s="6"/>
      <c r="D637" s="61"/>
    </row>
    <row r="638" spans="1:4" hidden="1" x14ac:dyDescent="0.25">
      <c r="A638" s="6"/>
      <c r="B638" s="6"/>
      <c r="C638" s="6"/>
      <c r="D638" s="61"/>
    </row>
    <row r="639" spans="1:4" hidden="1" x14ac:dyDescent="0.25">
      <c r="A639" s="6"/>
      <c r="B639" s="6"/>
      <c r="C639" s="6"/>
      <c r="D639" s="61"/>
    </row>
    <row r="640" spans="1:4" hidden="1" x14ac:dyDescent="0.25">
      <c r="A640" s="6"/>
      <c r="B640" s="6"/>
      <c r="C640" s="6"/>
      <c r="D640" s="61"/>
    </row>
    <row r="641" spans="1:4" hidden="1" x14ac:dyDescent="0.25">
      <c r="A641" s="6"/>
      <c r="B641" s="6"/>
      <c r="C641" s="6"/>
      <c r="D641" s="61"/>
    </row>
    <row r="642" spans="1:4" hidden="1" x14ac:dyDescent="0.25">
      <c r="A642" s="6"/>
      <c r="B642" s="6"/>
      <c r="C642" s="6"/>
      <c r="D642" s="61"/>
    </row>
    <row r="643" spans="1:4" hidden="1" x14ac:dyDescent="0.25">
      <c r="A643" s="6"/>
      <c r="B643" s="6"/>
      <c r="C643" s="6"/>
      <c r="D643" s="61"/>
    </row>
    <row r="644" spans="1:4" hidden="1" x14ac:dyDescent="0.25">
      <c r="A644" s="6"/>
      <c r="B644" s="6"/>
      <c r="C644" s="6"/>
      <c r="D644" s="61"/>
    </row>
    <row r="645" spans="1:4" hidden="1" x14ac:dyDescent="0.25">
      <c r="A645" s="6"/>
      <c r="B645" s="6"/>
      <c r="C645" s="6"/>
      <c r="D645" s="61"/>
    </row>
    <row r="646" spans="1:4" hidden="1" x14ac:dyDescent="0.25">
      <c r="A646" s="6"/>
      <c r="B646" s="6"/>
      <c r="C646" s="6"/>
      <c r="D646" s="61"/>
    </row>
    <row r="647" spans="1:4" hidden="1" x14ac:dyDescent="0.25">
      <c r="A647" s="6"/>
      <c r="B647" s="6"/>
      <c r="C647" s="6"/>
      <c r="D647" s="61"/>
    </row>
    <row r="648" spans="1:4" hidden="1" x14ac:dyDescent="0.25">
      <c r="A648" s="6"/>
      <c r="B648" s="6"/>
      <c r="C648" s="6"/>
      <c r="D648" s="61"/>
    </row>
    <row r="649" spans="1:4" hidden="1" x14ac:dyDescent="0.25">
      <c r="A649" s="6"/>
      <c r="B649" s="6"/>
      <c r="C649" s="6"/>
      <c r="D649" s="61"/>
    </row>
    <row r="650" spans="1:4" hidden="1" x14ac:dyDescent="0.25">
      <c r="A650" s="6"/>
      <c r="B650" s="6"/>
      <c r="C650" s="6"/>
      <c r="D650" s="61"/>
    </row>
    <row r="651" spans="1:4" hidden="1" x14ac:dyDescent="0.25">
      <c r="A651" s="6"/>
      <c r="B651" s="6"/>
      <c r="C651" s="6"/>
      <c r="D651" s="61"/>
    </row>
    <row r="652" spans="1:4" hidden="1" x14ac:dyDescent="0.25">
      <c r="A652" s="6"/>
      <c r="B652" s="6"/>
      <c r="C652" s="6"/>
      <c r="D652" s="61"/>
    </row>
    <row r="653" spans="1:4" hidden="1" x14ac:dyDescent="0.25">
      <c r="A653" s="6"/>
      <c r="B653" s="6"/>
      <c r="C653" s="6"/>
      <c r="D653" s="61"/>
    </row>
    <row r="654" spans="1:4" hidden="1" x14ac:dyDescent="0.25">
      <c r="A654" s="6"/>
      <c r="B654" s="6"/>
      <c r="C654" s="6"/>
      <c r="D654" s="61"/>
    </row>
    <row r="655" spans="1:4" hidden="1" x14ac:dyDescent="0.25">
      <c r="A655" s="6"/>
      <c r="B655" s="6"/>
      <c r="C655" s="6"/>
      <c r="D655" s="61"/>
    </row>
    <row r="656" spans="1:4" hidden="1" x14ac:dyDescent="0.25">
      <c r="A656" s="6"/>
      <c r="B656" s="6"/>
      <c r="C656" s="6"/>
      <c r="D656" s="61"/>
    </row>
    <row r="657" spans="1:4" hidden="1" x14ac:dyDescent="0.25">
      <c r="A657" s="6"/>
      <c r="B657" s="6"/>
      <c r="C657" s="6"/>
      <c r="D657" s="61"/>
    </row>
    <row r="658" spans="1:4" hidden="1" x14ac:dyDescent="0.25">
      <c r="A658" s="6"/>
      <c r="B658" s="6"/>
      <c r="C658" s="6"/>
      <c r="D658" s="61"/>
    </row>
    <row r="659" spans="1:4" hidden="1" x14ac:dyDescent="0.25">
      <c r="A659" s="6"/>
      <c r="B659" s="6"/>
      <c r="C659" s="6"/>
      <c r="D659" s="61"/>
    </row>
    <row r="660" spans="1:4" hidden="1" x14ac:dyDescent="0.25">
      <c r="A660" s="6"/>
      <c r="B660" s="6"/>
      <c r="C660" s="6"/>
      <c r="D660" s="61"/>
    </row>
    <row r="661" spans="1:4" hidden="1" x14ac:dyDescent="0.25">
      <c r="A661" s="6"/>
      <c r="B661" s="6"/>
      <c r="C661" s="6"/>
      <c r="D661" s="61"/>
    </row>
    <row r="662" spans="1:4" hidden="1" x14ac:dyDescent="0.25">
      <c r="A662" s="6"/>
      <c r="B662" s="6"/>
      <c r="C662" s="6"/>
      <c r="D662" s="61"/>
    </row>
    <row r="663" spans="1:4" hidden="1" x14ac:dyDescent="0.25">
      <c r="A663" s="6"/>
      <c r="B663" s="6"/>
      <c r="C663" s="6"/>
      <c r="D663" s="61"/>
    </row>
    <row r="664" spans="1:4" hidden="1" x14ac:dyDescent="0.25">
      <c r="A664" s="6"/>
      <c r="B664" s="6"/>
      <c r="C664" s="6"/>
      <c r="D664" s="61"/>
    </row>
    <row r="665" spans="1:4" hidden="1" x14ac:dyDescent="0.25">
      <c r="A665" s="6"/>
      <c r="B665" s="6"/>
      <c r="C665" s="6"/>
      <c r="D665" s="61"/>
    </row>
    <row r="666" spans="1:4" hidden="1" x14ac:dyDescent="0.25">
      <c r="A666" s="6"/>
      <c r="B666" s="6"/>
      <c r="C666" s="6"/>
      <c r="D666" s="61"/>
    </row>
    <row r="667" spans="1:4" hidden="1" x14ac:dyDescent="0.25">
      <c r="A667" s="6"/>
      <c r="B667" s="6"/>
      <c r="C667" s="6"/>
      <c r="D667" s="61"/>
    </row>
    <row r="668" spans="1:4" hidden="1" x14ac:dyDescent="0.25">
      <c r="A668" s="6"/>
      <c r="B668" s="6"/>
      <c r="C668" s="6"/>
      <c r="D668" s="61"/>
    </row>
    <row r="669" spans="1:4" hidden="1" x14ac:dyDescent="0.25">
      <c r="A669" s="6"/>
      <c r="B669" s="6"/>
      <c r="C669" s="6"/>
      <c r="D669" s="61"/>
    </row>
    <row r="670" spans="1:4" hidden="1" x14ac:dyDescent="0.25">
      <c r="A670" s="6"/>
      <c r="B670" s="6"/>
      <c r="C670" s="6"/>
      <c r="D670" s="61"/>
    </row>
    <row r="671" spans="1:4" hidden="1" x14ac:dyDescent="0.25">
      <c r="A671" s="6"/>
      <c r="B671" s="6"/>
      <c r="C671" s="6"/>
      <c r="D671" s="61"/>
    </row>
    <row r="672" spans="1:4" hidden="1" x14ac:dyDescent="0.25">
      <c r="A672" s="6"/>
      <c r="B672" s="6"/>
      <c r="C672" s="6"/>
      <c r="D672" s="61"/>
    </row>
    <row r="673" spans="1:4" hidden="1" x14ac:dyDescent="0.25">
      <c r="A673" s="6"/>
      <c r="B673" s="6"/>
      <c r="C673" s="6"/>
      <c r="D673" s="61"/>
    </row>
    <row r="674" spans="1:4" hidden="1" x14ac:dyDescent="0.25">
      <c r="A674" s="6"/>
      <c r="B674" s="6"/>
      <c r="C674" s="6"/>
      <c r="D674" s="61"/>
    </row>
    <row r="675" spans="1:4" hidden="1" x14ac:dyDescent="0.25">
      <c r="A675" s="6"/>
      <c r="B675" s="6"/>
      <c r="C675" s="6"/>
      <c r="D675" s="61"/>
    </row>
    <row r="676" spans="1:4" hidden="1" x14ac:dyDescent="0.25">
      <c r="A676" s="6"/>
      <c r="B676" s="6"/>
      <c r="C676" s="6"/>
      <c r="D676" s="61"/>
    </row>
    <row r="677" spans="1:4" hidden="1" x14ac:dyDescent="0.25">
      <c r="A677" s="6"/>
      <c r="B677" s="6"/>
      <c r="C677" s="6"/>
      <c r="D677" s="61"/>
    </row>
    <row r="678" spans="1:4" hidden="1" x14ac:dyDescent="0.25">
      <c r="A678" s="6"/>
      <c r="B678" s="6"/>
      <c r="C678" s="6"/>
      <c r="D678" s="61"/>
    </row>
    <row r="679" spans="1:4" hidden="1" x14ac:dyDescent="0.25">
      <c r="A679" s="6"/>
      <c r="B679" s="6"/>
      <c r="C679" s="6"/>
      <c r="D679" s="61"/>
    </row>
    <row r="680" spans="1:4" hidden="1" x14ac:dyDescent="0.25">
      <c r="A680" s="6"/>
      <c r="B680" s="6"/>
      <c r="C680" s="6"/>
      <c r="D680" s="61"/>
    </row>
    <row r="681" spans="1:4" hidden="1" x14ac:dyDescent="0.25">
      <c r="A681" s="6"/>
      <c r="B681" s="6"/>
      <c r="C681" s="6"/>
      <c r="D681" s="61"/>
    </row>
    <row r="682" spans="1:4" hidden="1" x14ac:dyDescent="0.25">
      <c r="A682" s="6"/>
      <c r="B682" s="6"/>
      <c r="C682" s="6"/>
      <c r="D682" s="61"/>
    </row>
    <row r="683" spans="1:4" hidden="1" x14ac:dyDescent="0.25">
      <c r="A683" s="6"/>
      <c r="B683" s="6"/>
      <c r="C683" s="6"/>
      <c r="D683" s="61"/>
    </row>
    <row r="684" spans="1:4" hidden="1" x14ac:dyDescent="0.25">
      <c r="A684" s="6"/>
      <c r="B684" s="6"/>
      <c r="C684" s="6"/>
      <c r="D684" s="61"/>
    </row>
    <row r="685" spans="1:4" hidden="1" x14ac:dyDescent="0.25">
      <c r="A685" s="6"/>
      <c r="B685" s="6"/>
      <c r="C685" s="6"/>
      <c r="D685" s="61"/>
    </row>
    <row r="686" spans="1:4" hidden="1" x14ac:dyDescent="0.25">
      <c r="A686" s="6"/>
      <c r="B686" s="6"/>
      <c r="C686" s="6"/>
      <c r="D686" s="61"/>
    </row>
    <row r="687" spans="1:4" hidden="1" x14ac:dyDescent="0.25">
      <c r="A687" s="6"/>
      <c r="B687" s="6"/>
      <c r="C687" s="6"/>
      <c r="D687" s="61"/>
    </row>
    <row r="688" spans="1:4" hidden="1" x14ac:dyDescent="0.25">
      <c r="A688" s="6"/>
      <c r="B688" s="6"/>
      <c r="C688" s="6"/>
      <c r="D688" s="61"/>
    </row>
    <row r="689" spans="1:4" hidden="1" x14ac:dyDescent="0.25">
      <c r="A689" s="6"/>
      <c r="B689" s="6"/>
      <c r="C689" s="6"/>
      <c r="D689" s="61"/>
    </row>
    <row r="690" spans="1:4" hidden="1" x14ac:dyDescent="0.25">
      <c r="A690" s="6"/>
      <c r="B690" s="6"/>
      <c r="C690" s="6"/>
      <c r="D690" s="61"/>
    </row>
    <row r="691" spans="1:4" hidden="1" x14ac:dyDescent="0.25">
      <c r="A691" s="6"/>
      <c r="B691" s="6"/>
      <c r="C691" s="6"/>
      <c r="D691" s="61"/>
    </row>
    <row r="692" spans="1:4" hidden="1" x14ac:dyDescent="0.25">
      <c r="A692" s="6"/>
      <c r="B692" s="6"/>
      <c r="C692" s="6"/>
      <c r="D692" s="61"/>
    </row>
    <row r="693" spans="1:4" hidden="1" x14ac:dyDescent="0.25">
      <c r="A693" s="6"/>
      <c r="B693" s="6"/>
      <c r="C693" s="6"/>
      <c r="D693" s="61"/>
    </row>
    <row r="694" spans="1:4" hidden="1" x14ac:dyDescent="0.25">
      <c r="A694" s="6"/>
      <c r="B694" s="6"/>
      <c r="C694" s="6"/>
      <c r="D694" s="61"/>
    </row>
    <row r="695" spans="1:4" hidden="1" x14ac:dyDescent="0.25">
      <c r="A695" s="6"/>
      <c r="B695" s="6"/>
      <c r="C695" s="6"/>
      <c r="D695" s="61"/>
    </row>
    <row r="696" spans="1:4" hidden="1" x14ac:dyDescent="0.25">
      <c r="A696" s="6"/>
      <c r="B696" s="6"/>
      <c r="C696" s="6"/>
      <c r="D696" s="61"/>
    </row>
    <row r="697" spans="1:4" hidden="1" x14ac:dyDescent="0.25">
      <c r="A697" s="6"/>
      <c r="B697" s="6"/>
      <c r="C697" s="6"/>
      <c r="D697" s="61"/>
    </row>
    <row r="698" spans="1:4" hidden="1" x14ac:dyDescent="0.25">
      <c r="A698" s="6"/>
      <c r="B698" s="6"/>
      <c r="C698" s="6"/>
      <c r="D698" s="61"/>
    </row>
    <row r="699" spans="1:4" hidden="1" x14ac:dyDescent="0.25">
      <c r="A699" s="6"/>
      <c r="B699" s="6"/>
      <c r="C699" s="6"/>
      <c r="D699" s="61"/>
    </row>
    <row r="700" spans="1:4" hidden="1" x14ac:dyDescent="0.25">
      <c r="A700" s="6"/>
      <c r="B700" s="6"/>
      <c r="C700" s="6"/>
      <c r="D700" s="61"/>
    </row>
    <row r="701" spans="1:4" hidden="1" x14ac:dyDescent="0.25">
      <c r="A701" s="6"/>
      <c r="B701" s="6"/>
      <c r="C701" s="6"/>
      <c r="D701" s="61"/>
    </row>
    <row r="702" spans="1:4" hidden="1" x14ac:dyDescent="0.25">
      <c r="A702" s="6"/>
      <c r="B702" s="6"/>
      <c r="C702" s="6"/>
      <c r="D702" s="61"/>
    </row>
    <row r="703" spans="1:4" hidden="1" x14ac:dyDescent="0.25">
      <c r="A703" s="6"/>
      <c r="B703" s="6"/>
      <c r="C703" s="6"/>
      <c r="D703" s="61"/>
    </row>
    <row r="704" spans="1:4" hidden="1" x14ac:dyDescent="0.25">
      <c r="A704" s="6"/>
      <c r="B704" s="6"/>
      <c r="C704" s="6"/>
      <c r="D704" s="61"/>
    </row>
    <row r="705" spans="1:4" hidden="1" x14ac:dyDescent="0.25">
      <c r="A705" s="6"/>
      <c r="B705" s="6"/>
      <c r="C705" s="6"/>
      <c r="D705" s="61"/>
    </row>
    <row r="706" spans="1:4" hidden="1" x14ac:dyDescent="0.25">
      <c r="A706" s="6"/>
      <c r="B706" s="6"/>
      <c r="C706" s="6"/>
      <c r="D706" s="61"/>
    </row>
    <row r="707" spans="1:4" hidden="1" x14ac:dyDescent="0.25">
      <c r="A707" s="6"/>
      <c r="B707" s="6"/>
      <c r="C707" s="6"/>
      <c r="D707" s="61"/>
    </row>
    <row r="708" spans="1:4" hidden="1" x14ac:dyDescent="0.25">
      <c r="A708" s="6"/>
      <c r="B708" s="6"/>
      <c r="C708" s="6"/>
      <c r="D708" s="61"/>
    </row>
    <row r="709" spans="1:4" hidden="1" x14ac:dyDescent="0.25">
      <c r="A709" s="6"/>
      <c r="B709" s="6"/>
      <c r="C709" s="6"/>
      <c r="D709" s="61"/>
    </row>
    <row r="710" spans="1:4" hidden="1" x14ac:dyDescent="0.25">
      <c r="A710" s="6"/>
      <c r="B710" s="6"/>
      <c r="C710" s="6"/>
      <c r="D710" s="61"/>
    </row>
    <row r="711" spans="1:4" hidden="1" x14ac:dyDescent="0.25">
      <c r="A711" s="6"/>
      <c r="B711" s="6"/>
      <c r="C711" s="6"/>
      <c r="D711" s="61"/>
    </row>
    <row r="712" spans="1:4" ht="16.5" thickBot="1" x14ac:dyDescent="0.3">
      <c r="A712" s="9" t="s">
        <v>11</v>
      </c>
      <c r="B712" s="6" t="s">
        <v>177</v>
      </c>
      <c r="C712" s="6"/>
      <c r="D712" s="104">
        <f>D208*3</f>
        <v>167330.51999999999</v>
      </c>
    </row>
    <row r="713" spans="1:4" x14ac:dyDescent="0.25"/>
    <row r="714" spans="1:4" x14ac:dyDescent="0.25"/>
    <row r="715" spans="1:4" x14ac:dyDescent="0.25"/>
    <row r="716" spans="1:4" x14ac:dyDescent="0.25"/>
  </sheetData>
  <mergeCells count="164">
    <mergeCell ref="B198:C198"/>
    <mergeCell ref="B199:C199"/>
    <mergeCell ref="B201:C201"/>
    <mergeCell ref="A200:C200"/>
    <mergeCell ref="A202:C202"/>
    <mergeCell ref="A193:D193"/>
    <mergeCell ref="A74:D74"/>
    <mergeCell ref="B155:C155"/>
    <mergeCell ref="B156:C156"/>
    <mergeCell ref="B157:C157"/>
    <mergeCell ref="B163:C163"/>
    <mergeCell ref="A168:C168"/>
    <mergeCell ref="B194:C194"/>
    <mergeCell ref="B195:C195"/>
    <mergeCell ref="B196:C196"/>
    <mergeCell ref="A188:D188"/>
    <mergeCell ref="A190:D190"/>
    <mergeCell ref="A189:D189"/>
    <mergeCell ref="B176:C176"/>
    <mergeCell ref="B177:C177"/>
    <mergeCell ref="B178:C178"/>
    <mergeCell ref="B179:C179"/>
    <mergeCell ref="A145:D145"/>
    <mergeCell ref="A146:D146"/>
    <mergeCell ref="B165:C165"/>
    <mergeCell ref="B181:C181"/>
    <mergeCell ref="B182:C182"/>
    <mergeCell ref="B180:C180"/>
    <mergeCell ref="A183:C183"/>
    <mergeCell ref="B197:C197"/>
    <mergeCell ref="A34:D34"/>
    <mergeCell ref="A86:D86"/>
    <mergeCell ref="A171:D171"/>
    <mergeCell ref="A172:D172"/>
    <mergeCell ref="A170:D170"/>
    <mergeCell ref="B136:C136"/>
    <mergeCell ref="A45:D45"/>
    <mergeCell ref="B132:C132"/>
    <mergeCell ref="B133:C133"/>
    <mergeCell ref="B134:C134"/>
    <mergeCell ref="B135:C135"/>
    <mergeCell ref="A126:D126"/>
    <mergeCell ref="B149:C149"/>
    <mergeCell ref="A150:C150"/>
    <mergeCell ref="A147:D147"/>
    <mergeCell ref="B164:C164"/>
    <mergeCell ref="B41:C41"/>
    <mergeCell ref="B42:C42"/>
    <mergeCell ref="A206:C206"/>
    <mergeCell ref="B207:C207"/>
    <mergeCell ref="B208:C208"/>
    <mergeCell ref="A153:D153"/>
    <mergeCell ref="A161:D161"/>
    <mergeCell ref="A174:D174"/>
    <mergeCell ref="A97:D97"/>
    <mergeCell ref="A185:D185"/>
    <mergeCell ref="A205:D205"/>
    <mergeCell ref="A192:D192"/>
    <mergeCell ref="A186:D186"/>
    <mergeCell ref="A187:D187"/>
    <mergeCell ref="A184:D184"/>
    <mergeCell ref="B166:C166"/>
    <mergeCell ref="B167:C167"/>
    <mergeCell ref="A139:D139"/>
    <mergeCell ref="A140:D140"/>
    <mergeCell ref="A143:D143"/>
    <mergeCell ref="A142:D142"/>
    <mergeCell ref="A141:D141"/>
    <mergeCell ref="A144:D144"/>
    <mergeCell ref="B130:C130"/>
    <mergeCell ref="B99:C99"/>
    <mergeCell ref="B102:C102"/>
    <mergeCell ref="A1:D1"/>
    <mergeCell ref="A3:D3"/>
    <mergeCell ref="A4:D4"/>
    <mergeCell ref="A5:D5"/>
    <mergeCell ref="A7:D7"/>
    <mergeCell ref="A14:B14"/>
    <mergeCell ref="A15:B15"/>
    <mergeCell ref="A16:D16"/>
    <mergeCell ref="B11:C11"/>
    <mergeCell ref="A2:D2"/>
    <mergeCell ref="A6:D6"/>
    <mergeCell ref="A12:D12"/>
    <mergeCell ref="A13:D13"/>
    <mergeCell ref="B8:C8"/>
    <mergeCell ref="B9:C9"/>
    <mergeCell ref="B10:C10"/>
    <mergeCell ref="A17:D17"/>
    <mergeCell ref="B19:D19"/>
    <mergeCell ref="B20:D20"/>
    <mergeCell ref="A63:D63"/>
    <mergeCell ref="B51:C51"/>
    <mergeCell ref="A24:D24"/>
    <mergeCell ref="A37:D37"/>
    <mergeCell ref="A39:D39"/>
    <mergeCell ref="A49:D49"/>
    <mergeCell ref="A35:D35"/>
    <mergeCell ref="A46:D46"/>
    <mergeCell ref="B21:D21"/>
    <mergeCell ref="B22:D22"/>
    <mergeCell ref="B26:C26"/>
    <mergeCell ref="B27:C27"/>
    <mergeCell ref="B28:C28"/>
    <mergeCell ref="B29:C29"/>
    <mergeCell ref="B30:C30"/>
    <mergeCell ref="B31:C31"/>
    <mergeCell ref="B43:C43"/>
    <mergeCell ref="A44:C44"/>
    <mergeCell ref="B54:C54"/>
    <mergeCell ref="B55:C55"/>
    <mergeCell ref="B56:C56"/>
    <mergeCell ref="B59:C59"/>
    <mergeCell ref="A60:C60"/>
    <mergeCell ref="A61:D61"/>
    <mergeCell ref="A62:D62"/>
    <mergeCell ref="B18:D18"/>
    <mergeCell ref="B32:C32"/>
    <mergeCell ref="A33:C33"/>
    <mergeCell ref="B52:C52"/>
    <mergeCell ref="B53:C53"/>
    <mergeCell ref="B57:C57"/>
    <mergeCell ref="B58:C58"/>
    <mergeCell ref="A48:D48"/>
    <mergeCell ref="A47:D47"/>
    <mergeCell ref="B103:C103"/>
    <mergeCell ref="B104:C104"/>
    <mergeCell ref="B91:C91"/>
    <mergeCell ref="B92:C92"/>
    <mergeCell ref="B93:C93"/>
    <mergeCell ref="B90:C90"/>
    <mergeCell ref="A81:B81"/>
    <mergeCell ref="A64:D64"/>
    <mergeCell ref="A65:D65"/>
    <mergeCell ref="A71:D71"/>
    <mergeCell ref="A66:D66"/>
    <mergeCell ref="A67:D67"/>
    <mergeCell ref="A68:D68"/>
    <mergeCell ref="A69:D69"/>
    <mergeCell ref="A70:D70"/>
    <mergeCell ref="A158:B158"/>
    <mergeCell ref="B77:C77"/>
    <mergeCell ref="B78:C78"/>
    <mergeCell ref="B79:C79"/>
    <mergeCell ref="B80:C80"/>
    <mergeCell ref="A120:D122"/>
    <mergeCell ref="A123:D123"/>
    <mergeCell ref="B148:C148"/>
    <mergeCell ref="B76:C76"/>
    <mergeCell ref="A83:D84"/>
    <mergeCell ref="A85:D85"/>
    <mergeCell ref="B131:C131"/>
    <mergeCell ref="A137:C137"/>
    <mergeCell ref="A128:D128"/>
    <mergeCell ref="A94:C94"/>
    <mergeCell ref="A124:D124"/>
    <mergeCell ref="A116:D119"/>
    <mergeCell ref="B105:C105"/>
    <mergeCell ref="A106:C106"/>
    <mergeCell ref="A108:D110"/>
    <mergeCell ref="A111:D111"/>
    <mergeCell ref="A112:D115"/>
    <mergeCell ref="B100:C100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E2C7-F1F3-40BC-B570-C1DE2124DD95}">
  <dimension ref="A1:D205"/>
  <sheetViews>
    <sheetView topLeftCell="A183" workbookViewId="0">
      <selection sqref="A1:D205"/>
    </sheetView>
  </sheetViews>
  <sheetFormatPr defaultRowHeight="15" x14ac:dyDescent="0.25"/>
  <cols>
    <col min="2" max="2" width="38.5703125" customWidth="1"/>
    <col min="3" max="3" width="15" customWidth="1"/>
    <col min="4" max="4" width="19.28515625" customWidth="1"/>
  </cols>
  <sheetData>
    <row r="1" spans="1:4" ht="48" customHeight="1" thickBot="1" x14ac:dyDescent="0.3">
      <c r="A1" s="166" t="s">
        <v>217</v>
      </c>
      <c r="B1" s="167"/>
      <c r="C1" s="167"/>
      <c r="D1" s="168"/>
    </row>
    <row r="2" spans="1:4" ht="16.5" thickBot="1" x14ac:dyDescent="0.3">
      <c r="A2" s="210"/>
      <c r="B2" s="211"/>
      <c r="C2" s="211"/>
      <c r="D2" s="212"/>
    </row>
    <row r="3" spans="1:4" ht="16.5" thickBot="1" x14ac:dyDescent="0.3">
      <c r="A3" s="197" t="s">
        <v>197</v>
      </c>
      <c r="B3" s="198"/>
      <c r="C3" s="198"/>
      <c r="D3" s="199"/>
    </row>
    <row r="4" spans="1:4" ht="16.5" thickBot="1" x14ac:dyDescent="0.3">
      <c r="A4" s="197" t="s">
        <v>216</v>
      </c>
      <c r="B4" s="198"/>
      <c r="C4" s="198"/>
      <c r="D4" s="199"/>
    </row>
    <row r="5" spans="1:4" ht="16.5" thickBot="1" x14ac:dyDescent="0.3">
      <c r="A5" s="197" t="s">
        <v>79</v>
      </c>
      <c r="B5" s="198"/>
      <c r="C5" s="198"/>
      <c r="D5" s="199"/>
    </row>
    <row r="6" spans="1:4" ht="16.5" thickBot="1" x14ac:dyDescent="0.3">
      <c r="A6" s="206"/>
      <c r="B6" s="207"/>
      <c r="C6" s="207"/>
      <c r="D6" s="208"/>
    </row>
    <row r="7" spans="1:4" ht="15.75" x14ac:dyDescent="0.25">
      <c r="A7" s="181" t="s">
        <v>80</v>
      </c>
      <c r="B7" s="200"/>
      <c r="C7" s="200"/>
      <c r="D7" s="201"/>
    </row>
    <row r="8" spans="1:4" ht="15.75" x14ac:dyDescent="0.25">
      <c r="A8" s="41" t="s">
        <v>9</v>
      </c>
      <c r="B8" s="184" t="s">
        <v>81</v>
      </c>
      <c r="C8" s="184"/>
      <c r="D8" s="74"/>
    </row>
    <row r="9" spans="1:4" ht="15.75" x14ac:dyDescent="0.25">
      <c r="A9" s="41" t="s">
        <v>10</v>
      </c>
      <c r="B9" s="184" t="s">
        <v>187</v>
      </c>
      <c r="C9" s="184"/>
      <c r="D9" s="74" t="s">
        <v>188</v>
      </c>
    </row>
    <row r="10" spans="1:4" ht="15.75" x14ac:dyDescent="0.25">
      <c r="A10" s="41" t="s">
        <v>11</v>
      </c>
      <c r="B10" s="184" t="s">
        <v>83</v>
      </c>
      <c r="C10" s="184"/>
      <c r="D10" s="74" t="s">
        <v>198</v>
      </c>
    </row>
    <row r="11" spans="1:4" ht="16.5" thickBot="1" x14ac:dyDescent="0.3">
      <c r="A11" s="42" t="s">
        <v>12</v>
      </c>
      <c r="B11" s="209" t="s">
        <v>84</v>
      </c>
      <c r="C11" s="209"/>
      <c r="D11" s="75" t="s">
        <v>86</v>
      </c>
    </row>
    <row r="12" spans="1:4" ht="16.5" thickBot="1" x14ac:dyDescent="0.3">
      <c r="A12" s="206"/>
      <c r="B12" s="207"/>
      <c r="C12" s="207"/>
      <c r="D12" s="208"/>
    </row>
    <row r="13" spans="1:4" ht="15.75" x14ac:dyDescent="0.25">
      <c r="A13" s="181" t="s">
        <v>87</v>
      </c>
      <c r="B13" s="200"/>
      <c r="C13" s="200"/>
      <c r="D13" s="201"/>
    </row>
    <row r="14" spans="1:4" ht="15.75" x14ac:dyDescent="0.25">
      <c r="A14" s="202" t="s">
        <v>88</v>
      </c>
      <c r="B14" s="203"/>
      <c r="C14" s="50" t="s">
        <v>119</v>
      </c>
      <c r="D14" s="76" t="s">
        <v>89</v>
      </c>
    </row>
    <row r="15" spans="1:4" ht="16.5" thickBot="1" x14ac:dyDescent="0.3">
      <c r="A15" s="204" t="s">
        <v>164</v>
      </c>
      <c r="B15" s="205"/>
      <c r="C15" s="43" t="s">
        <v>90</v>
      </c>
      <c r="D15" s="77">
        <v>1</v>
      </c>
    </row>
    <row r="16" spans="1:4" ht="16.5" thickBot="1" x14ac:dyDescent="0.3">
      <c r="A16" s="206"/>
      <c r="B16" s="207"/>
      <c r="C16" s="207"/>
      <c r="D16" s="208"/>
    </row>
    <row r="17" spans="1:4" ht="15.75" x14ac:dyDescent="0.25">
      <c r="A17" s="181" t="s">
        <v>91</v>
      </c>
      <c r="B17" s="182"/>
      <c r="C17" s="182"/>
      <c r="D17" s="183"/>
    </row>
    <row r="18" spans="1:4" ht="15.75" x14ac:dyDescent="0.25">
      <c r="A18" s="52">
        <v>1</v>
      </c>
      <c r="B18" s="175" t="s">
        <v>166</v>
      </c>
      <c r="C18" s="175"/>
      <c r="D18" s="176"/>
    </row>
    <row r="19" spans="1:4" ht="15.75" x14ac:dyDescent="0.25">
      <c r="A19" s="52">
        <v>2</v>
      </c>
      <c r="B19" s="184" t="s">
        <v>165</v>
      </c>
      <c r="C19" s="184"/>
      <c r="D19" s="185"/>
    </row>
    <row r="20" spans="1:4" ht="15.75" x14ac:dyDescent="0.25">
      <c r="A20" s="52">
        <v>3</v>
      </c>
      <c r="B20" s="184" t="s">
        <v>199</v>
      </c>
      <c r="C20" s="184"/>
      <c r="D20" s="185"/>
    </row>
    <row r="21" spans="1:4" ht="15.75" x14ac:dyDescent="0.25">
      <c r="A21" s="52">
        <v>4</v>
      </c>
      <c r="B21" s="184" t="s">
        <v>167</v>
      </c>
      <c r="C21" s="184"/>
      <c r="D21" s="185"/>
    </row>
    <row r="22" spans="1:4" ht="15.75" x14ac:dyDescent="0.25">
      <c r="A22" s="52">
        <v>5</v>
      </c>
      <c r="B22" s="184" t="s">
        <v>200</v>
      </c>
      <c r="C22" s="184"/>
      <c r="D22" s="185"/>
    </row>
    <row r="23" spans="1:4" ht="16.5" thickBot="1" x14ac:dyDescent="0.3">
      <c r="A23" s="78"/>
      <c r="B23" s="5"/>
      <c r="C23" s="5"/>
      <c r="D23" s="79"/>
    </row>
    <row r="24" spans="1:4" ht="16.5" thickBot="1" x14ac:dyDescent="0.3">
      <c r="A24" s="187" t="s">
        <v>6</v>
      </c>
      <c r="B24" s="188"/>
      <c r="C24" s="188"/>
      <c r="D24" s="189"/>
    </row>
    <row r="25" spans="1:4" ht="15.75" x14ac:dyDescent="0.25">
      <c r="A25" s="78"/>
      <c r="B25" s="5"/>
      <c r="C25" s="5"/>
      <c r="D25" s="79"/>
    </row>
    <row r="26" spans="1:4" ht="31.5" x14ac:dyDescent="0.25">
      <c r="A26" s="80">
        <v>1</v>
      </c>
      <c r="B26" s="146" t="s">
        <v>7</v>
      </c>
      <c r="C26" s="146"/>
      <c r="D26" s="81" t="s">
        <v>59</v>
      </c>
    </row>
    <row r="27" spans="1:4" ht="15.75" x14ac:dyDescent="0.25">
      <c r="A27" s="1" t="s">
        <v>9</v>
      </c>
      <c r="B27" s="147" t="s">
        <v>168</v>
      </c>
      <c r="C27" s="147"/>
      <c r="D27" s="82">
        <v>1733</v>
      </c>
    </row>
    <row r="28" spans="1:4" ht="15.75" x14ac:dyDescent="0.25">
      <c r="A28" s="1" t="s">
        <v>10</v>
      </c>
      <c r="B28" s="147" t="s">
        <v>92</v>
      </c>
      <c r="C28" s="147"/>
      <c r="D28" s="83"/>
    </row>
    <row r="29" spans="1:4" ht="15.75" x14ac:dyDescent="0.25">
      <c r="A29" s="1" t="s">
        <v>11</v>
      </c>
      <c r="B29" s="147" t="s">
        <v>68</v>
      </c>
      <c r="C29" s="147"/>
      <c r="D29" s="84"/>
    </row>
    <row r="30" spans="1:4" ht="15.75" x14ac:dyDescent="0.25">
      <c r="A30" s="1" t="s">
        <v>12</v>
      </c>
      <c r="B30" s="147" t="s">
        <v>0</v>
      </c>
      <c r="C30" s="147"/>
      <c r="D30" s="83"/>
    </row>
    <row r="31" spans="1:4" ht="15.75" x14ac:dyDescent="0.25">
      <c r="A31" s="1" t="s">
        <v>13</v>
      </c>
      <c r="B31" s="196" t="s">
        <v>93</v>
      </c>
      <c r="C31" s="196"/>
      <c r="D31" s="84"/>
    </row>
    <row r="32" spans="1:4" ht="15.75" x14ac:dyDescent="0.25">
      <c r="A32" s="1" t="s">
        <v>14</v>
      </c>
      <c r="B32" s="147" t="s">
        <v>94</v>
      </c>
      <c r="C32" s="147"/>
      <c r="D32" s="84"/>
    </row>
    <row r="33" spans="1:4" ht="15.75" x14ac:dyDescent="0.25">
      <c r="A33" s="145" t="s">
        <v>1</v>
      </c>
      <c r="B33" s="146"/>
      <c r="C33" s="146"/>
      <c r="D33" s="82">
        <f>SUM(D27:D32)</f>
        <v>1733</v>
      </c>
    </row>
    <row r="34" spans="1:4" x14ac:dyDescent="0.25">
      <c r="A34" s="193" t="s">
        <v>161</v>
      </c>
      <c r="B34" s="194"/>
      <c r="C34" s="194"/>
      <c r="D34" s="195"/>
    </row>
    <row r="35" spans="1:4" ht="26.25" customHeight="1" x14ac:dyDescent="0.25">
      <c r="A35" s="193" t="s">
        <v>134</v>
      </c>
      <c r="B35" s="194"/>
      <c r="C35" s="194"/>
      <c r="D35" s="195"/>
    </row>
    <row r="36" spans="1:4" ht="16.5" thickBot="1" x14ac:dyDescent="0.3">
      <c r="A36" s="78"/>
      <c r="B36" s="5"/>
      <c r="C36" s="5"/>
      <c r="D36" s="79"/>
    </row>
    <row r="37" spans="1:4" ht="16.5" thickBot="1" x14ac:dyDescent="0.3">
      <c r="A37" s="187" t="s">
        <v>17</v>
      </c>
      <c r="B37" s="188"/>
      <c r="C37" s="188"/>
      <c r="D37" s="189"/>
    </row>
    <row r="38" spans="1:4" ht="15.75" x14ac:dyDescent="0.25">
      <c r="A38" s="85"/>
      <c r="B38" s="5"/>
      <c r="C38" s="5"/>
      <c r="D38" s="79"/>
    </row>
    <row r="39" spans="1:4" ht="15.75" x14ac:dyDescent="0.25">
      <c r="A39" s="190" t="s">
        <v>18</v>
      </c>
      <c r="B39" s="191"/>
      <c r="C39" s="191"/>
      <c r="D39" s="192"/>
    </row>
    <row r="40" spans="1:4" ht="15.75" x14ac:dyDescent="0.25">
      <c r="A40" s="78"/>
      <c r="B40" s="5"/>
      <c r="C40" s="5"/>
      <c r="D40" s="79"/>
    </row>
    <row r="41" spans="1:4" ht="15.75" x14ac:dyDescent="0.25">
      <c r="A41" s="80" t="s">
        <v>19</v>
      </c>
      <c r="B41" s="146" t="s">
        <v>20</v>
      </c>
      <c r="C41" s="146"/>
      <c r="D41" s="81" t="s">
        <v>8</v>
      </c>
    </row>
    <row r="42" spans="1:4" ht="15.75" x14ac:dyDescent="0.25">
      <c r="A42" s="1" t="s">
        <v>9</v>
      </c>
      <c r="B42" s="147" t="s">
        <v>67</v>
      </c>
      <c r="C42" s="147"/>
      <c r="D42" s="83">
        <f>D33/12</f>
        <v>144.41666666666666</v>
      </c>
    </row>
    <row r="43" spans="1:4" ht="15.75" x14ac:dyDescent="0.25">
      <c r="A43" s="1" t="s">
        <v>10</v>
      </c>
      <c r="B43" s="147" t="s">
        <v>69</v>
      </c>
      <c r="C43" s="147"/>
      <c r="D43" s="83">
        <f>D33*11.1111%</f>
        <v>192.555363</v>
      </c>
    </row>
    <row r="44" spans="1:4" ht="15.75" x14ac:dyDescent="0.25">
      <c r="A44" s="145" t="s">
        <v>1</v>
      </c>
      <c r="B44" s="146"/>
      <c r="C44" s="146"/>
      <c r="D44" s="83">
        <f>SUM(D42:D43)</f>
        <v>336.97202966666669</v>
      </c>
    </row>
    <row r="45" spans="1:4" x14ac:dyDescent="0.25">
      <c r="A45" s="257" t="s">
        <v>110</v>
      </c>
      <c r="B45" s="258"/>
      <c r="C45" s="258"/>
      <c r="D45" s="259"/>
    </row>
    <row r="46" spans="1:4" ht="30" customHeight="1" x14ac:dyDescent="0.25">
      <c r="A46" s="260" t="s">
        <v>133</v>
      </c>
      <c r="B46" s="261"/>
      <c r="C46" s="261"/>
      <c r="D46" s="262"/>
    </row>
    <row r="47" spans="1:4" x14ac:dyDescent="0.25">
      <c r="A47" s="263"/>
      <c r="B47" s="264"/>
      <c r="C47" s="264"/>
      <c r="D47" s="265"/>
    </row>
    <row r="48" spans="1:4" ht="15.75" x14ac:dyDescent="0.25">
      <c r="A48" s="190" t="s">
        <v>21</v>
      </c>
      <c r="B48" s="191"/>
      <c r="C48" s="191"/>
      <c r="D48" s="192"/>
    </row>
    <row r="49" spans="1:4" ht="15.75" x14ac:dyDescent="0.25">
      <c r="A49" s="78"/>
      <c r="B49" s="5"/>
      <c r="C49" s="5"/>
      <c r="D49" s="79"/>
    </row>
    <row r="50" spans="1:4" ht="15.75" x14ac:dyDescent="0.25">
      <c r="A50" s="80" t="s">
        <v>22</v>
      </c>
      <c r="B50" s="186" t="s">
        <v>23</v>
      </c>
      <c r="C50" s="186"/>
      <c r="D50" s="81" t="s">
        <v>8</v>
      </c>
    </row>
    <row r="51" spans="1:4" ht="15.75" x14ac:dyDescent="0.25">
      <c r="A51" s="1" t="s">
        <v>9</v>
      </c>
      <c r="B51" s="147" t="s">
        <v>51</v>
      </c>
      <c r="C51" s="147"/>
      <c r="D51" s="86">
        <f>($D$33+$D$44)*20%</f>
        <v>413.99440593333333</v>
      </c>
    </row>
    <row r="52" spans="1:4" ht="15.75" x14ac:dyDescent="0.25">
      <c r="A52" s="1" t="s">
        <v>10</v>
      </c>
      <c r="B52" s="147" t="s">
        <v>52</v>
      </c>
      <c r="C52" s="147"/>
      <c r="D52" s="86">
        <f>($D$33+$D$44)*2.5%</f>
        <v>51.749300741666666</v>
      </c>
    </row>
    <row r="53" spans="1:4" ht="15.75" x14ac:dyDescent="0.25">
      <c r="A53" s="1" t="s">
        <v>11</v>
      </c>
      <c r="B53" s="147" t="s">
        <v>53</v>
      </c>
      <c r="C53" s="147"/>
      <c r="D53" s="86">
        <f>($D$33+$D$44)*3%</f>
        <v>62.099160889999993</v>
      </c>
    </row>
    <row r="54" spans="1:4" ht="15.75" x14ac:dyDescent="0.25">
      <c r="A54" s="1" t="s">
        <v>12</v>
      </c>
      <c r="B54" s="147" t="s">
        <v>54</v>
      </c>
      <c r="C54" s="147"/>
      <c r="D54" s="86">
        <f>($D$33+$D$44)*1.5%</f>
        <v>31.049580444999997</v>
      </c>
    </row>
    <row r="55" spans="1:4" ht="15.75" x14ac:dyDescent="0.25">
      <c r="A55" s="1" t="s">
        <v>13</v>
      </c>
      <c r="B55" s="147" t="s">
        <v>55</v>
      </c>
      <c r="C55" s="147"/>
      <c r="D55" s="86">
        <f>($D$33+$D$44)*1%</f>
        <v>20.699720296666666</v>
      </c>
    </row>
    <row r="56" spans="1:4" ht="15.75" x14ac:dyDescent="0.25">
      <c r="A56" s="1" t="s">
        <v>14</v>
      </c>
      <c r="B56" s="147" t="s">
        <v>56</v>
      </c>
      <c r="C56" s="147"/>
      <c r="D56" s="86">
        <f>($D$33+$D$44)*0.6%</f>
        <v>12.419832177999998</v>
      </c>
    </row>
    <row r="57" spans="1:4" ht="15.75" x14ac:dyDescent="0.25">
      <c r="A57" s="1" t="s">
        <v>15</v>
      </c>
      <c r="B57" s="147" t="s">
        <v>57</v>
      </c>
      <c r="C57" s="147"/>
      <c r="D57" s="86">
        <f>($D$33+$D$44)*0.2%</f>
        <v>4.1399440593333328</v>
      </c>
    </row>
    <row r="58" spans="1:4" ht="15.75" x14ac:dyDescent="0.25">
      <c r="A58" s="1" t="s">
        <v>24</v>
      </c>
      <c r="B58" s="147" t="s">
        <v>58</v>
      </c>
      <c r="C58" s="147"/>
      <c r="D58" s="86">
        <f>($D$33+$D$44)*8%</f>
        <v>165.59776237333332</v>
      </c>
    </row>
    <row r="59" spans="1:4" ht="15.75" x14ac:dyDescent="0.25">
      <c r="A59" s="145" t="s">
        <v>73</v>
      </c>
      <c r="B59" s="146"/>
      <c r="C59" s="146"/>
      <c r="D59" s="86">
        <f>SUM(D51:D58)</f>
        <v>761.74970691733324</v>
      </c>
    </row>
    <row r="60" spans="1:4" ht="15.75" x14ac:dyDescent="0.25">
      <c r="A60" s="171"/>
      <c r="B60" s="172"/>
      <c r="C60" s="172"/>
      <c r="D60" s="173"/>
    </row>
    <row r="61" spans="1:4" x14ac:dyDescent="0.25">
      <c r="A61" s="269" t="s">
        <v>95</v>
      </c>
      <c r="B61" s="270"/>
      <c r="C61" s="270"/>
      <c r="D61" s="271"/>
    </row>
    <row r="62" spans="1:4" x14ac:dyDescent="0.25">
      <c r="A62" s="257" t="s">
        <v>96</v>
      </c>
      <c r="B62" s="258"/>
      <c r="C62" s="258"/>
      <c r="D62" s="259"/>
    </row>
    <row r="63" spans="1:4" ht="42.75" customHeight="1" x14ac:dyDescent="0.25">
      <c r="A63" s="272" t="s">
        <v>111</v>
      </c>
      <c r="B63" s="273"/>
      <c r="C63" s="273"/>
      <c r="D63" s="274"/>
    </row>
    <row r="64" spans="1:4" x14ac:dyDescent="0.25">
      <c r="A64" s="257" t="s">
        <v>97</v>
      </c>
      <c r="B64" s="258"/>
      <c r="C64" s="258"/>
      <c r="D64" s="259"/>
    </row>
    <row r="65" spans="1:4" ht="26.25" customHeight="1" x14ac:dyDescent="0.25">
      <c r="A65" s="272" t="s">
        <v>98</v>
      </c>
      <c r="B65" s="273"/>
      <c r="C65" s="273"/>
      <c r="D65" s="274"/>
    </row>
    <row r="66" spans="1:4" x14ac:dyDescent="0.25">
      <c r="A66" s="257" t="s">
        <v>99</v>
      </c>
      <c r="B66" s="258"/>
      <c r="C66" s="258"/>
      <c r="D66" s="259"/>
    </row>
    <row r="67" spans="1:4" x14ac:dyDescent="0.25">
      <c r="A67" s="257" t="s">
        <v>100</v>
      </c>
      <c r="B67" s="258"/>
      <c r="C67" s="258"/>
      <c r="D67" s="259"/>
    </row>
    <row r="68" spans="1:4" x14ac:dyDescent="0.25">
      <c r="A68" s="257" t="s">
        <v>101</v>
      </c>
      <c r="B68" s="258"/>
      <c r="C68" s="258"/>
      <c r="D68" s="259"/>
    </row>
    <row r="69" spans="1:4" ht="28.5" customHeight="1" x14ac:dyDescent="0.25">
      <c r="A69" s="266" t="s">
        <v>102</v>
      </c>
      <c r="B69" s="267"/>
      <c r="C69" s="267"/>
      <c r="D69" s="268"/>
    </row>
    <row r="70" spans="1:4" x14ac:dyDescent="0.25">
      <c r="A70" s="257" t="s">
        <v>103</v>
      </c>
      <c r="B70" s="258"/>
      <c r="C70" s="258"/>
      <c r="D70" s="259"/>
    </row>
    <row r="71" spans="1:4" ht="15.75" x14ac:dyDescent="0.25">
      <c r="A71" s="87"/>
      <c r="B71" s="88"/>
      <c r="C71" s="5"/>
      <c r="D71" s="79"/>
    </row>
    <row r="72" spans="1:4" ht="15.75" x14ac:dyDescent="0.25">
      <c r="A72" s="78"/>
      <c r="B72" s="5"/>
      <c r="C72" s="5"/>
      <c r="D72" s="79"/>
    </row>
    <row r="73" spans="1:4" ht="15.75" x14ac:dyDescent="0.25">
      <c r="A73" s="252" t="s">
        <v>26</v>
      </c>
      <c r="B73" s="253"/>
      <c r="C73" s="253"/>
      <c r="D73" s="254"/>
    </row>
    <row r="74" spans="1:4" ht="15.75" x14ac:dyDescent="0.25">
      <c r="A74" s="78"/>
      <c r="B74" s="5"/>
      <c r="C74" s="5"/>
      <c r="D74" s="79"/>
    </row>
    <row r="75" spans="1:4" ht="15.75" x14ac:dyDescent="0.25">
      <c r="A75" s="80" t="s">
        <v>27</v>
      </c>
      <c r="B75" s="146" t="s">
        <v>28</v>
      </c>
      <c r="C75" s="146"/>
      <c r="D75" s="81" t="s">
        <v>8</v>
      </c>
    </row>
    <row r="76" spans="1:4" ht="15.75" x14ac:dyDescent="0.25">
      <c r="A76" s="1" t="s">
        <v>9</v>
      </c>
      <c r="B76" s="147" t="s">
        <v>104</v>
      </c>
      <c r="C76" s="147"/>
      <c r="D76" s="83">
        <f>(44*4)-(D27*6%)</f>
        <v>72.02000000000001</v>
      </c>
    </row>
    <row r="77" spans="1:4" ht="15.75" x14ac:dyDescent="0.25">
      <c r="A77" s="1" t="s">
        <v>10</v>
      </c>
      <c r="B77" s="147" t="s">
        <v>135</v>
      </c>
      <c r="C77" s="147"/>
      <c r="D77" s="83">
        <f>25*22*80%</f>
        <v>440</v>
      </c>
    </row>
    <row r="78" spans="1:4" ht="15.75" x14ac:dyDescent="0.25">
      <c r="A78" s="1" t="s">
        <v>11</v>
      </c>
      <c r="B78" s="147" t="s">
        <v>169</v>
      </c>
      <c r="C78" s="147"/>
      <c r="D78" s="83">
        <v>11</v>
      </c>
    </row>
    <row r="79" spans="1:4" ht="15.75" x14ac:dyDescent="0.25">
      <c r="A79" s="1" t="s">
        <v>12</v>
      </c>
      <c r="B79" s="147" t="s">
        <v>16</v>
      </c>
      <c r="C79" s="147"/>
      <c r="D79" s="84"/>
    </row>
    <row r="80" spans="1:4" ht="15.75" x14ac:dyDescent="0.25">
      <c r="A80" s="158" t="s">
        <v>1</v>
      </c>
      <c r="B80" s="159"/>
      <c r="C80" s="160"/>
      <c r="D80" s="83">
        <f>SUM(D76:D79)</f>
        <v>523.02</v>
      </c>
    </row>
    <row r="81" spans="1:4" ht="15.75" x14ac:dyDescent="0.25">
      <c r="A81" s="89"/>
      <c r="B81" s="68"/>
      <c r="C81" s="45"/>
      <c r="D81" s="90"/>
    </row>
    <row r="82" spans="1:4" x14ac:dyDescent="0.25">
      <c r="A82" s="275" t="s">
        <v>203</v>
      </c>
      <c r="B82" s="275"/>
      <c r="C82" s="275"/>
      <c r="D82" s="275"/>
    </row>
    <row r="83" spans="1:4" ht="30" customHeight="1" x14ac:dyDescent="0.25">
      <c r="A83" s="275"/>
      <c r="B83" s="275"/>
      <c r="C83" s="275"/>
      <c r="D83" s="275"/>
    </row>
    <row r="84" spans="1:4" ht="25.5" customHeight="1" x14ac:dyDescent="0.25">
      <c r="A84" s="275" t="s">
        <v>202</v>
      </c>
      <c r="B84" s="275"/>
      <c r="C84" s="275"/>
      <c r="D84" s="275"/>
    </row>
    <row r="85" spans="1:4" x14ac:dyDescent="0.25">
      <c r="A85" s="275" t="s">
        <v>204</v>
      </c>
      <c r="B85" s="275"/>
      <c r="C85" s="275"/>
      <c r="D85" s="275"/>
    </row>
    <row r="86" spans="1:4" ht="15.75" x14ac:dyDescent="0.25">
      <c r="A86" s="78"/>
      <c r="B86" s="5"/>
      <c r="C86" s="5"/>
      <c r="D86" s="79"/>
    </row>
    <row r="87" spans="1:4" ht="15.75" x14ac:dyDescent="0.25">
      <c r="A87" s="91" t="s">
        <v>29</v>
      </c>
      <c r="B87" s="8"/>
      <c r="C87" s="8"/>
      <c r="D87" s="92"/>
    </row>
    <row r="88" spans="1:4" ht="15.75" x14ac:dyDescent="0.25">
      <c r="A88" s="78"/>
      <c r="B88" s="5"/>
      <c r="C88" s="5"/>
      <c r="D88" s="79"/>
    </row>
    <row r="89" spans="1:4" ht="15.75" x14ac:dyDescent="0.25">
      <c r="A89" s="80">
        <v>2</v>
      </c>
      <c r="B89" s="146" t="s">
        <v>60</v>
      </c>
      <c r="C89" s="146"/>
      <c r="D89" s="81" t="s">
        <v>8</v>
      </c>
    </row>
    <row r="90" spans="1:4" ht="15.75" x14ac:dyDescent="0.25">
      <c r="A90" s="1" t="s">
        <v>19</v>
      </c>
      <c r="B90" s="147" t="s">
        <v>61</v>
      </c>
      <c r="C90" s="147"/>
      <c r="D90" s="83">
        <f>D44</f>
        <v>336.97202966666669</v>
      </c>
    </row>
    <row r="91" spans="1:4" ht="15.75" x14ac:dyDescent="0.25">
      <c r="A91" s="1" t="s">
        <v>22</v>
      </c>
      <c r="B91" s="147" t="s">
        <v>23</v>
      </c>
      <c r="C91" s="147"/>
      <c r="D91" s="83">
        <f>D59</f>
        <v>761.74970691733324</v>
      </c>
    </row>
    <row r="92" spans="1:4" ht="15.75" x14ac:dyDescent="0.25">
      <c r="A92" s="1" t="s">
        <v>27</v>
      </c>
      <c r="B92" s="147" t="s">
        <v>28</v>
      </c>
      <c r="C92" s="147"/>
      <c r="D92" s="83">
        <f>D80</f>
        <v>523.02</v>
      </c>
    </row>
    <row r="93" spans="1:4" ht="15.75" x14ac:dyDescent="0.25">
      <c r="A93" s="158" t="s">
        <v>1</v>
      </c>
      <c r="B93" s="159"/>
      <c r="C93" s="160"/>
      <c r="D93" s="82">
        <f>SUM(D90:D92)</f>
        <v>1621.7417365839999</v>
      </c>
    </row>
    <row r="94" spans="1:4" ht="15.75" x14ac:dyDescent="0.25">
      <c r="A94" s="93"/>
      <c r="B94" s="5"/>
      <c r="C94" s="5"/>
      <c r="D94" s="79"/>
    </row>
    <row r="95" spans="1:4" ht="16.5" thickBot="1" x14ac:dyDescent="0.3">
      <c r="A95" s="78"/>
      <c r="B95" s="5"/>
      <c r="C95" s="5"/>
      <c r="D95" s="79"/>
    </row>
    <row r="96" spans="1:4" ht="16.5" thickBot="1" x14ac:dyDescent="0.3">
      <c r="A96" s="187" t="s">
        <v>30</v>
      </c>
      <c r="B96" s="188"/>
      <c r="C96" s="188"/>
      <c r="D96" s="189"/>
    </row>
    <row r="97" spans="1:4" ht="16.5" thickBot="1" x14ac:dyDescent="0.3">
      <c r="A97" s="78"/>
      <c r="B97" s="5"/>
      <c r="C97" s="5"/>
      <c r="D97" s="79"/>
    </row>
    <row r="98" spans="1:4" ht="16.5" thickBot="1" x14ac:dyDescent="0.3">
      <c r="A98" s="3">
        <v>3</v>
      </c>
      <c r="B98" s="166" t="s">
        <v>31</v>
      </c>
      <c r="C98" s="168"/>
      <c r="D98" s="67" t="s">
        <v>8</v>
      </c>
    </row>
    <row r="99" spans="1:4" ht="16.5" thickBot="1" x14ac:dyDescent="0.3">
      <c r="A99" s="4" t="s">
        <v>9</v>
      </c>
      <c r="B99" s="164" t="s">
        <v>70</v>
      </c>
      <c r="C99" s="165"/>
      <c r="D99" s="94">
        <f>0.46%*D33</f>
        <v>7.9718</v>
      </c>
    </row>
    <row r="100" spans="1:4" ht="16.5" thickBot="1" x14ac:dyDescent="0.3">
      <c r="A100" s="4" t="s">
        <v>10</v>
      </c>
      <c r="B100" s="164" t="s">
        <v>71</v>
      </c>
      <c r="C100" s="165"/>
      <c r="D100" s="94">
        <f>0.04%*D33</f>
        <v>0.69320000000000004</v>
      </c>
    </row>
    <row r="101" spans="1:4" ht="16.5" thickBot="1" x14ac:dyDescent="0.3">
      <c r="A101" s="4" t="s">
        <v>11</v>
      </c>
      <c r="B101" s="164" t="s">
        <v>75</v>
      </c>
      <c r="C101" s="165"/>
      <c r="D101" s="94">
        <f>3.44%*D33</f>
        <v>59.615200000000002</v>
      </c>
    </row>
    <row r="102" spans="1:4" ht="16.5" thickBot="1" x14ac:dyDescent="0.3">
      <c r="A102" s="4" t="s">
        <v>12</v>
      </c>
      <c r="B102" s="164" t="s">
        <v>72</v>
      </c>
      <c r="C102" s="165"/>
      <c r="D102" s="94">
        <f>1.94%*D33</f>
        <v>33.620200000000004</v>
      </c>
    </row>
    <row r="103" spans="1:4" ht="16.5" thickBot="1" x14ac:dyDescent="0.3">
      <c r="A103" s="4" t="s">
        <v>13</v>
      </c>
      <c r="B103" s="164" t="s">
        <v>74</v>
      </c>
      <c r="C103" s="165"/>
      <c r="D103" s="94">
        <f>0.71%*D33</f>
        <v>12.3043</v>
      </c>
    </row>
    <row r="104" spans="1:4" ht="16.5" thickBot="1" x14ac:dyDescent="0.3">
      <c r="A104" s="4" t="s">
        <v>14</v>
      </c>
      <c r="B104" s="164" t="s">
        <v>172</v>
      </c>
      <c r="C104" s="165"/>
      <c r="D104" s="94">
        <f>0.062%*D33</f>
        <v>1.07446</v>
      </c>
    </row>
    <row r="105" spans="1:4" ht="16.5" thickBot="1" x14ac:dyDescent="0.3">
      <c r="A105" s="166" t="s">
        <v>173</v>
      </c>
      <c r="B105" s="167"/>
      <c r="C105" s="168"/>
      <c r="D105" s="95">
        <f>SUM(D99:D104)</f>
        <v>115.27916000000002</v>
      </c>
    </row>
    <row r="106" spans="1:4" ht="15.75" x14ac:dyDescent="0.25">
      <c r="A106" s="89"/>
      <c r="B106" s="68"/>
      <c r="C106" s="68"/>
      <c r="D106" s="90"/>
    </row>
    <row r="107" spans="1:4" x14ac:dyDescent="0.25">
      <c r="A107" s="148" t="s">
        <v>105</v>
      </c>
      <c r="B107" s="149"/>
      <c r="C107" s="149"/>
      <c r="D107" s="150"/>
    </row>
    <row r="108" spans="1:4" x14ac:dyDescent="0.25">
      <c r="A108" s="148"/>
      <c r="B108" s="149"/>
      <c r="C108" s="149"/>
      <c r="D108" s="150"/>
    </row>
    <row r="109" spans="1:4" ht="20.25" customHeight="1" x14ac:dyDescent="0.25">
      <c r="A109" s="148"/>
      <c r="B109" s="149"/>
      <c r="C109" s="149"/>
      <c r="D109" s="150"/>
    </row>
    <row r="110" spans="1:4" x14ac:dyDescent="0.25">
      <c r="A110" s="151" t="s">
        <v>106</v>
      </c>
      <c r="B110" s="152"/>
      <c r="C110" s="152"/>
      <c r="D110" s="153"/>
    </row>
    <row r="111" spans="1:4" x14ac:dyDescent="0.25">
      <c r="A111" s="148" t="s">
        <v>109</v>
      </c>
      <c r="B111" s="149"/>
      <c r="C111" s="149"/>
      <c r="D111" s="150"/>
    </row>
    <row r="112" spans="1:4" x14ac:dyDescent="0.25">
      <c r="A112" s="148"/>
      <c r="B112" s="149"/>
      <c r="C112" s="149"/>
      <c r="D112" s="150"/>
    </row>
    <row r="113" spans="1:4" x14ac:dyDescent="0.25">
      <c r="A113" s="148"/>
      <c r="B113" s="149"/>
      <c r="C113" s="149"/>
      <c r="D113" s="150"/>
    </row>
    <row r="114" spans="1:4" ht="9" customHeight="1" x14ac:dyDescent="0.25">
      <c r="A114" s="148"/>
      <c r="B114" s="149"/>
      <c r="C114" s="149"/>
      <c r="D114" s="150"/>
    </row>
    <row r="115" spans="1:4" x14ac:dyDescent="0.25">
      <c r="A115" s="148" t="s">
        <v>107</v>
      </c>
      <c r="B115" s="149"/>
      <c r="C115" s="149"/>
      <c r="D115" s="150"/>
    </row>
    <row r="116" spans="1:4" x14ac:dyDescent="0.25">
      <c r="A116" s="148"/>
      <c r="B116" s="149"/>
      <c r="C116" s="149"/>
      <c r="D116" s="150"/>
    </row>
    <row r="117" spans="1:4" x14ac:dyDescent="0.25">
      <c r="A117" s="148"/>
      <c r="B117" s="149"/>
      <c r="C117" s="149"/>
      <c r="D117" s="150"/>
    </row>
    <row r="118" spans="1:4" ht="27" customHeight="1" x14ac:dyDescent="0.25">
      <c r="A118" s="148"/>
      <c r="B118" s="149"/>
      <c r="C118" s="149"/>
      <c r="D118" s="150"/>
    </row>
    <row r="119" spans="1:4" x14ac:dyDescent="0.25">
      <c r="A119" s="148" t="s">
        <v>108</v>
      </c>
      <c r="B119" s="149"/>
      <c r="C119" s="149"/>
      <c r="D119" s="150"/>
    </row>
    <row r="120" spans="1:4" x14ac:dyDescent="0.25">
      <c r="A120" s="148"/>
      <c r="B120" s="149"/>
      <c r="C120" s="149"/>
      <c r="D120" s="150"/>
    </row>
    <row r="121" spans="1:4" ht="24.75" customHeight="1" x14ac:dyDescent="0.25">
      <c r="A121" s="148"/>
      <c r="B121" s="149"/>
      <c r="C121" s="149"/>
      <c r="D121" s="150"/>
    </row>
    <row r="122" spans="1:4" x14ac:dyDescent="0.25">
      <c r="A122" s="151" t="s">
        <v>171</v>
      </c>
      <c r="B122" s="152"/>
      <c r="C122" s="152"/>
      <c r="D122" s="153"/>
    </row>
    <row r="123" spans="1:4" ht="16.5" thickBot="1" x14ac:dyDescent="0.3">
      <c r="A123" s="78"/>
      <c r="B123" s="5"/>
      <c r="C123" s="5"/>
      <c r="D123" s="79"/>
    </row>
    <row r="124" spans="1:4" ht="16.5" thickBot="1" x14ac:dyDescent="0.3">
      <c r="A124" s="187" t="s">
        <v>32</v>
      </c>
      <c r="B124" s="188"/>
      <c r="C124" s="188"/>
      <c r="D124" s="189"/>
    </row>
    <row r="125" spans="1:4" ht="15.75" x14ac:dyDescent="0.25">
      <c r="A125" s="78"/>
      <c r="B125" s="5"/>
      <c r="C125" s="5"/>
      <c r="D125" s="79"/>
    </row>
    <row r="126" spans="1:4" ht="15.75" x14ac:dyDescent="0.25">
      <c r="A126" s="155" t="s">
        <v>33</v>
      </c>
      <c r="B126" s="156"/>
      <c r="C126" s="156"/>
      <c r="D126" s="157"/>
    </row>
    <row r="127" spans="1:4" ht="15.75" x14ac:dyDescent="0.25">
      <c r="A127" s="85"/>
      <c r="B127" s="96"/>
      <c r="C127" s="96"/>
      <c r="D127" s="79"/>
    </row>
    <row r="128" spans="1:4" ht="15.75" x14ac:dyDescent="0.25">
      <c r="A128" s="80" t="s">
        <v>34</v>
      </c>
      <c r="B128" s="235" t="s">
        <v>35</v>
      </c>
      <c r="C128" s="160"/>
      <c r="D128" s="81" t="s">
        <v>8</v>
      </c>
    </row>
    <row r="129" spans="1:4" ht="18" customHeight="1" x14ac:dyDescent="0.25">
      <c r="A129" s="1" t="s">
        <v>9</v>
      </c>
      <c r="B129" s="147" t="s">
        <v>132</v>
      </c>
      <c r="C129" s="147"/>
      <c r="D129" s="97">
        <f>(($D$33+$D$93+$D$105)/30/12)*20.9589</f>
        <v>202.02172491504004</v>
      </c>
    </row>
    <row r="130" spans="1:4" ht="33.75" customHeight="1" x14ac:dyDescent="0.25">
      <c r="A130" s="1" t="s">
        <v>10</v>
      </c>
      <c r="B130" s="147" t="s">
        <v>131</v>
      </c>
      <c r="C130" s="147"/>
      <c r="D130" s="97">
        <f>(($D$33+$D$93+$D$105)/30/12)*1</f>
        <v>9.6389469349555572</v>
      </c>
    </row>
    <row r="131" spans="1:4" ht="35.25" customHeight="1" x14ac:dyDescent="0.25">
      <c r="A131" s="1" t="s">
        <v>11</v>
      </c>
      <c r="B131" s="147" t="s">
        <v>130</v>
      </c>
      <c r="C131" s="147"/>
      <c r="D131" s="97">
        <f>(($D$33+$D$93+$D$105)/30/12)*0.1997</f>
        <v>1.9248977029106247</v>
      </c>
    </row>
    <row r="132" spans="1:4" ht="36" customHeight="1" x14ac:dyDescent="0.25">
      <c r="A132" s="1" t="s">
        <v>12</v>
      </c>
      <c r="B132" s="196" t="s">
        <v>129</v>
      </c>
      <c r="C132" s="196"/>
      <c r="D132" s="97">
        <f>(($D$33+$D$93+$D$105)/30/12)*0.9659</f>
        <v>9.310258844473573</v>
      </c>
    </row>
    <row r="133" spans="1:4" ht="33.75" customHeight="1" x14ac:dyDescent="0.25">
      <c r="A133" s="1" t="s">
        <v>13</v>
      </c>
      <c r="B133" s="147" t="s">
        <v>128</v>
      </c>
      <c r="C133" s="147"/>
      <c r="D133" s="97">
        <f>(($D$33+$D$93+$D$105)/30/12)*2.4753</f>
        <v>23.85928534809549</v>
      </c>
    </row>
    <row r="134" spans="1:4" ht="63.75" customHeight="1" x14ac:dyDescent="0.25">
      <c r="A134" s="1" t="s">
        <v>14</v>
      </c>
      <c r="B134" s="147" t="s">
        <v>192</v>
      </c>
      <c r="C134" s="147"/>
      <c r="D134" s="97">
        <f>(($D$33+$D$93+$D$105)/30/12)*3.874</f>
        <v>37.341280426017832</v>
      </c>
    </row>
    <row r="135" spans="1:4" ht="15.75" x14ac:dyDescent="0.25">
      <c r="A135" s="145" t="s">
        <v>127</v>
      </c>
      <c r="B135" s="146"/>
      <c r="C135" s="146"/>
      <c r="D135" s="97">
        <f>SUM(D129:D134)</f>
        <v>284.0963941714931</v>
      </c>
    </row>
    <row r="136" spans="1:4" ht="15.75" x14ac:dyDescent="0.25">
      <c r="A136" s="89"/>
      <c r="B136" s="68"/>
      <c r="C136" s="68"/>
      <c r="D136" s="98"/>
    </row>
    <row r="137" spans="1:4" ht="25.5" customHeight="1" x14ac:dyDescent="0.25">
      <c r="A137" s="225" t="s">
        <v>112</v>
      </c>
      <c r="B137" s="226"/>
      <c r="C137" s="226"/>
      <c r="D137" s="227"/>
    </row>
    <row r="138" spans="1:4" x14ac:dyDescent="0.25">
      <c r="A138" s="225" t="s">
        <v>113</v>
      </c>
      <c r="B138" s="226"/>
      <c r="C138" s="226"/>
      <c r="D138" s="227"/>
    </row>
    <row r="139" spans="1:4" ht="15" customHeight="1" x14ac:dyDescent="0.25">
      <c r="A139" s="225" t="s">
        <v>114</v>
      </c>
      <c r="B139" s="226"/>
      <c r="C139" s="226"/>
      <c r="D139" s="227"/>
    </row>
    <row r="140" spans="1:4" ht="27.75" customHeight="1" x14ac:dyDescent="0.25">
      <c r="A140" s="225" t="s">
        <v>115</v>
      </c>
      <c r="B140" s="226"/>
      <c r="C140" s="226"/>
      <c r="D140" s="227"/>
    </row>
    <row r="141" spans="1:4" ht="28.5" customHeight="1" x14ac:dyDescent="0.25">
      <c r="A141" s="225" t="s">
        <v>118</v>
      </c>
      <c r="B141" s="226"/>
      <c r="C141" s="226"/>
      <c r="D141" s="227"/>
    </row>
    <row r="142" spans="1:4" x14ac:dyDescent="0.25">
      <c r="A142" s="232"/>
      <c r="B142" s="233"/>
      <c r="C142" s="233"/>
      <c r="D142" s="234"/>
    </row>
    <row r="143" spans="1:4" ht="15.75" x14ac:dyDescent="0.25">
      <c r="A143" s="240"/>
      <c r="B143" s="241"/>
      <c r="C143" s="241"/>
      <c r="D143" s="242"/>
    </row>
    <row r="144" spans="1:4" ht="15.75" x14ac:dyDescent="0.25">
      <c r="A144" s="155" t="s">
        <v>36</v>
      </c>
      <c r="B144" s="156"/>
      <c r="C144" s="156"/>
      <c r="D144" s="157"/>
    </row>
    <row r="145" spans="1:4" ht="15.75" x14ac:dyDescent="0.25">
      <c r="A145" s="246"/>
      <c r="B145" s="247"/>
      <c r="C145" s="247"/>
      <c r="D145" s="248"/>
    </row>
    <row r="146" spans="1:4" ht="15.75" x14ac:dyDescent="0.25">
      <c r="A146" s="80" t="s">
        <v>37</v>
      </c>
      <c r="B146" s="146" t="s">
        <v>38</v>
      </c>
      <c r="C146" s="146"/>
      <c r="D146" s="81" t="s">
        <v>8</v>
      </c>
    </row>
    <row r="147" spans="1:4" ht="15.75" x14ac:dyDescent="0.25">
      <c r="A147" s="1" t="s">
        <v>9</v>
      </c>
      <c r="B147" s="147" t="s">
        <v>50</v>
      </c>
      <c r="C147" s="147"/>
      <c r="D147" s="83">
        <v>0</v>
      </c>
    </row>
    <row r="148" spans="1:4" ht="15.75" x14ac:dyDescent="0.25">
      <c r="A148" s="145" t="s">
        <v>1</v>
      </c>
      <c r="B148" s="146"/>
      <c r="C148" s="146"/>
      <c r="D148" s="83"/>
    </row>
    <row r="149" spans="1:4" ht="15.75" x14ac:dyDescent="0.25">
      <c r="A149" s="78"/>
      <c r="B149" s="5"/>
      <c r="C149" s="5"/>
      <c r="D149" s="79"/>
    </row>
    <row r="150" spans="1:4" ht="15.75" x14ac:dyDescent="0.25">
      <c r="A150" s="78"/>
      <c r="B150" s="5"/>
      <c r="C150" s="5"/>
      <c r="D150" s="79"/>
    </row>
    <row r="151" spans="1:4" ht="15.75" x14ac:dyDescent="0.25">
      <c r="A151" s="155" t="s">
        <v>39</v>
      </c>
      <c r="B151" s="156"/>
      <c r="C151" s="156"/>
      <c r="D151" s="157"/>
    </row>
    <row r="152" spans="1:4" ht="15.75" x14ac:dyDescent="0.25">
      <c r="A152" s="85"/>
      <c r="B152" s="5"/>
      <c r="C152" s="5"/>
      <c r="D152" s="79"/>
    </row>
    <row r="153" spans="1:4" ht="15.75" x14ac:dyDescent="0.25">
      <c r="A153" s="80">
        <v>4</v>
      </c>
      <c r="B153" s="235" t="s">
        <v>40</v>
      </c>
      <c r="C153" s="160"/>
      <c r="D153" s="81" t="s">
        <v>8</v>
      </c>
    </row>
    <row r="154" spans="1:4" ht="15.75" x14ac:dyDescent="0.25">
      <c r="A154" s="1" t="s">
        <v>34</v>
      </c>
      <c r="B154" s="236" t="s">
        <v>35</v>
      </c>
      <c r="C154" s="237"/>
      <c r="D154" s="83">
        <f>D135</f>
        <v>284.0963941714931</v>
      </c>
    </row>
    <row r="155" spans="1:4" ht="15.75" x14ac:dyDescent="0.25">
      <c r="A155" s="1" t="s">
        <v>37</v>
      </c>
      <c r="B155" s="236" t="s">
        <v>38</v>
      </c>
      <c r="C155" s="237"/>
      <c r="D155" s="83">
        <f>D148</f>
        <v>0</v>
      </c>
    </row>
    <row r="156" spans="1:4" ht="15.75" x14ac:dyDescent="0.25">
      <c r="A156" s="145" t="s">
        <v>1</v>
      </c>
      <c r="B156" s="146"/>
      <c r="C156" s="53"/>
      <c r="D156" s="83">
        <f>SUM(D154:D155)</f>
        <v>284.0963941714931</v>
      </c>
    </row>
    <row r="157" spans="1:4" ht="15.75" x14ac:dyDescent="0.25">
      <c r="A157" s="78"/>
      <c r="B157" s="5"/>
      <c r="C157" s="5"/>
      <c r="D157" s="79"/>
    </row>
    <row r="158" spans="1:4" ht="16.5" thickBot="1" x14ac:dyDescent="0.3">
      <c r="A158" s="78"/>
      <c r="B158" s="5"/>
      <c r="C158" s="5"/>
      <c r="D158" s="79"/>
    </row>
    <row r="159" spans="1:4" ht="16.5" thickBot="1" x14ac:dyDescent="0.3">
      <c r="A159" s="187" t="s">
        <v>41</v>
      </c>
      <c r="B159" s="188"/>
      <c r="C159" s="188"/>
      <c r="D159" s="189"/>
    </row>
    <row r="160" spans="1:4" ht="15.75" x14ac:dyDescent="0.25">
      <c r="A160" s="78"/>
      <c r="B160" s="5"/>
      <c r="C160" s="5"/>
      <c r="D160" s="79"/>
    </row>
    <row r="161" spans="1:4" ht="15.75" x14ac:dyDescent="0.25">
      <c r="A161" s="80">
        <v>5</v>
      </c>
      <c r="B161" s="235" t="s">
        <v>2</v>
      </c>
      <c r="C161" s="160"/>
      <c r="D161" s="81" t="s">
        <v>8</v>
      </c>
    </row>
    <row r="162" spans="1:4" ht="15.75" x14ac:dyDescent="0.25">
      <c r="A162" s="1" t="s">
        <v>9</v>
      </c>
      <c r="B162" s="147" t="s">
        <v>42</v>
      </c>
      <c r="C162" s="147"/>
      <c r="D162" s="83">
        <v>97.14</v>
      </c>
    </row>
    <row r="163" spans="1:4" ht="15.75" x14ac:dyDescent="0.25">
      <c r="A163" s="1" t="s">
        <v>10</v>
      </c>
      <c r="B163" s="147" t="s">
        <v>43</v>
      </c>
      <c r="C163" s="147"/>
      <c r="D163" s="83">
        <v>0</v>
      </c>
    </row>
    <row r="164" spans="1:4" ht="15.75" x14ac:dyDescent="0.25">
      <c r="A164" s="1" t="s">
        <v>11</v>
      </c>
      <c r="B164" s="147" t="s">
        <v>44</v>
      </c>
      <c r="C164" s="147"/>
      <c r="D164" s="83">
        <v>0</v>
      </c>
    </row>
    <row r="165" spans="1:4" ht="15.75" x14ac:dyDescent="0.25">
      <c r="A165" s="1" t="s">
        <v>12</v>
      </c>
      <c r="B165" s="147" t="s">
        <v>16</v>
      </c>
      <c r="C165" s="147"/>
      <c r="D165" s="83">
        <v>0</v>
      </c>
    </row>
    <row r="166" spans="1:4" ht="15.75" x14ac:dyDescent="0.25">
      <c r="A166" s="146" t="s">
        <v>25</v>
      </c>
      <c r="B166" s="146"/>
      <c r="C166" s="146"/>
      <c r="D166" s="53">
        <f>SUM(D162:D165)</f>
        <v>97.14</v>
      </c>
    </row>
    <row r="167" spans="1:4" ht="30.75" customHeight="1" x14ac:dyDescent="0.25">
      <c r="A167" s="276" t="s">
        <v>136</v>
      </c>
      <c r="B167" s="276"/>
      <c r="C167" s="276"/>
      <c r="D167" s="276"/>
    </row>
    <row r="168" spans="1:4" ht="30" customHeight="1" x14ac:dyDescent="0.25">
      <c r="A168" s="276" t="s">
        <v>137</v>
      </c>
      <c r="B168" s="276"/>
      <c r="C168" s="276"/>
      <c r="D168" s="276"/>
    </row>
    <row r="169" spans="1:4" ht="15.75" x14ac:dyDescent="0.25">
      <c r="A169" s="240"/>
      <c r="B169" s="241"/>
      <c r="C169" s="241"/>
      <c r="D169" s="242"/>
    </row>
    <row r="170" spans="1:4" ht="16.5" thickBot="1" x14ac:dyDescent="0.3">
      <c r="A170" s="78"/>
      <c r="B170" s="5"/>
      <c r="C170" s="5"/>
      <c r="D170" s="79"/>
    </row>
    <row r="171" spans="1:4" ht="16.5" thickBot="1" x14ac:dyDescent="0.3">
      <c r="A171" s="187" t="s">
        <v>45</v>
      </c>
      <c r="B171" s="188"/>
      <c r="C171" s="188"/>
      <c r="D171" s="189"/>
    </row>
    <row r="172" spans="1:4" ht="15.75" x14ac:dyDescent="0.25">
      <c r="A172" s="78"/>
      <c r="B172" s="5"/>
      <c r="C172" s="5"/>
      <c r="D172" s="79"/>
    </row>
    <row r="173" spans="1:4" ht="15.75" x14ac:dyDescent="0.25">
      <c r="A173" s="80">
        <v>6</v>
      </c>
      <c r="B173" s="255" t="s">
        <v>3</v>
      </c>
      <c r="C173" s="256"/>
      <c r="D173" s="81" t="s">
        <v>8</v>
      </c>
    </row>
    <row r="174" spans="1:4" ht="15.75" x14ac:dyDescent="0.25">
      <c r="A174" s="1" t="s">
        <v>9</v>
      </c>
      <c r="B174" s="236" t="s">
        <v>77</v>
      </c>
      <c r="C174" s="237"/>
      <c r="D174" s="83">
        <f>(D33+D93+D105+D156+D166)*5%</f>
        <v>192.56286453777466</v>
      </c>
    </row>
    <row r="175" spans="1:4" ht="15.75" x14ac:dyDescent="0.25">
      <c r="A175" s="1" t="s">
        <v>10</v>
      </c>
      <c r="B175" s="236" t="s">
        <v>78</v>
      </c>
      <c r="C175" s="237"/>
      <c r="D175" s="97">
        <f>(D33+D93+D105+D156+D166+D174)*5%</f>
        <v>202.1910077646634</v>
      </c>
    </row>
    <row r="176" spans="1:4" ht="15.75" x14ac:dyDescent="0.25">
      <c r="A176" s="1" t="s">
        <v>11</v>
      </c>
      <c r="B176" s="236" t="s">
        <v>62</v>
      </c>
      <c r="C176" s="237"/>
      <c r="D176" s="97">
        <f>(D33+D93+D105+D156+D166+D174+D175)/0.9135*8.65%</f>
        <v>402.05798095731922</v>
      </c>
    </row>
    <row r="177" spans="1:4" ht="15.75" x14ac:dyDescent="0.25">
      <c r="A177" s="1"/>
      <c r="B177" s="236" t="s">
        <v>64</v>
      </c>
      <c r="C177" s="237"/>
      <c r="D177" s="97">
        <f>(D33+D93+D105+D156+D166+D174+D175)/0.9135*0.65%</f>
        <v>30.212449436099131</v>
      </c>
    </row>
    <row r="178" spans="1:4" ht="15.75" x14ac:dyDescent="0.25">
      <c r="A178" s="1"/>
      <c r="B178" s="236" t="s">
        <v>65</v>
      </c>
      <c r="C178" s="237"/>
      <c r="D178" s="97">
        <f>(D33+D93+D105+D156+D166+D174+D175)/0.9135*3%</f>
        <v>139.44207432045752</v>
      </c>
    </row>
    <row r="179" spans="1:4" ht="15.75" x14ac:dyDescent="0.25">
      <c r="A179" s="1"/>
      <c r="B179" s="236" t="s">
        <v>63</v>
      </c>
      <c r="C179" s="237"/>
      <c r="D179" s="97">
        <f>(D33+D93+D105+D156+D166+D174+D175)/0.9135*5%</f>
        <v>232.40345720076255</v>
      </c>
    </row>
    <row r="180" spans="1:4" ht="15.75" x14ac:dyDescent="0.25">
      <c r="A180" s="158" t="s">
        <v>25</v>
      </c>
      <c r="B180" s="159"/>
      <c r="C180" s="160"/>
      <c r="D180" s="83">
        <f>SUM(D174:D176)</f>
        <v>796.8118532597573</v>
      </c>
    </row>
    <row r="181" spans="1:4" ht="36.75" customHeight="1" x14ac:dyDescent="0.25">
      <c r="A181" s="228" t="s">
        <v>138</v>
      </c>
      <c r="B181" s="229"/>
      <c r="C181" s="229"/>
      <c r="D181" s="230"/>
    </row>
    <row r="182" spans="1:4" ht="28.5" customHeight="1" x14ac:dyDescent="0.25">
      <c r="A182" s="220" t="s">
        <v>139</v>
      </c>
      <c r="B182" s="174"/>
      <c r="C182" s="174"/>
      <c r="D182" s="221"/>
    </row>
    <row r="183" spans="1:4" ht="24.75" customHeight="1" x14ac:dyDescent="0.25">
      <c r="A183" s="225" t="s">
        <v>140</v>
      </c>
      <c r="B183" s="226"/>
      <c r="C183" s="226"/>
      <c r="D183" s="227"/>
    </row>
    <row r="184" spans="1:4" ht="28.5" customHeight="1" x14ac:dyDescent="0.25">
      <c r="A184" s="225" t="s">
        <v>141</v>
      </c>
      <c r="B184" s="226"/>
      <c r="C184" s="226"/>
      <c r="D184" s="227"/>
    </row>
    <row r="185" spans="1:4" ht="30.75" customHeight="1" x14ac:dyDescent="0.25">
      <c r="A185" s="220" t="s">
        <v>142</v>
      </c>
      <c r="B185" s="174"/>
      <c r="C185" s="174"/>
      <c r="D185" s="221"/>
    </row>
    <row r="186" spans="1:4" ht="25.5" customHeight="1" x14ac:dyDescent="0.25">
      <c r="A186" s="220" t="s">
        <v>143</v>
      </c>
      <c r="B186" s="174"/>
      <c r="C186" s="174"/>
      <c r="D186" s="221"/>
    </row>
    <row r="187" spans="1:4" ht="23.25" customHeight="1" x14ac:dyDescent="0.25">
      <c r="A187" s="220" t="s">
        <v>144</v>
      </c>
      <c r="B187" s="174"/>
      <c r="C187" s="174"/>
      <c r="D187" s="221"/>
    </row>
    <row r="188" spans="1:4" ht="16.5" thickBot="1" x14ac:dyDescent="0.3">
      <c r="A188" s="78"/>
      <c r="B188" s="5"/>
      <c r="C188" s="5"/>
      <c r="D188" s="79"/>
    </row>
    <row r="189" spans="1:4" ht="16.5" thickBot="1" x14ac:dyDescent="0.3">
      <c r="A189" s="187" t="s">
        <v>66</v>
      </c>
      <c r="B189" s="188"/>
      <c r="C189" s="188"/>
      <c r="D189" s="189"/>
    </row>
    <row r="190" spans="1:4" ht="15.75" x14ac:dyDescent="0.25">
      <c r="A190" s="251"/>
      <c r="B190" s="182"/>
      <c r="C190" s="182"/>
      <c r="D190" s="183"/>
    </row>
    <row r="191" spans="1:4" ht="15.75" x14ac:dyDescent="0.25">
      <c r="A191" s="80"/>
      <c r="B191" s="235" t="s">
        <v>46</v>
      </c>
      <c r="C191" s="160"/>
      <c r="D191" s="81" t="s">
        <v>8</v>
      </c>
    </row>
    <row r="192" spans="1:4" ht="15.75" x14ac:dyDescent="0.25">
      <c r="A192" s="80" t="s">
        <v>9</v>
      </c>
      <c r="B192" s="236" t="s">
        <v>6</v>
      </c>
      <c r="C192" s="237"/>
      <c r="D192" s="99">
        <f>D33</f>
        <v>1733</v>
      </c>
    </row>
    <row r="193" spans="1:4" ht="15.75" x14ac:dyDescent="0.25">
      <c r="A193" s="80" t="s">
        <v>10</v>
      </c>
      <c r="B193" s="236" t="s">
        <v>17</v>
      </c>
      <c r="C193" s="237"/>
      <c r="D193" s="97">
        <f>D93</f>
        <v>1621.7417365839999</v>
      </c>
    </row>
    <row r="194" spans="1:4" ht="15.75" x14ac:dyDescent="0.25">
      <c r="A194" s="80" t="s">
        <v>11</v>
      </c>
      <c r="B194" s="236" t="s">
        <v>30</v>
      </c>
      <c r="C194" s="237"/>
      <c r="D194" s="97">
        <f>D105</f>
        <v>115.27916000000002</v>
      </c>
    </row>
    <row r="195" spans="1:4" ht="15.75" x14ac:dyDescent="0.25">
      <c r="A195" s="80" t="s">
        <v>12</v>
      </c>
      <c r="B195" s="236" t="s">
        <v>32</v>
      </c>
      <c r="C195" s="237"/>
      <c r="D195" s="97">
        <f>D156</f>
        <v>284.0963941714931</v>
      </c>
    </row>
    <row r="196" spans="1:4" ht="15.75" x14ac:dyDescent="0.25">
      <c r="A196" s="80" t="s">
        <v>13</v>
      </c>
      <c r="B196" s="236" t="s">
        <v>41</v>
      </c>
      <c r="C196" s="237"/>
      <c r="D196" s="100">
        <f>D166</f>
        <v>97.14</v>
      </c>
    </row>
    <row r="197" spans="1:4" ht="15.75" x14ac:dyDescent="0.25">
      <c r="A197" s="158" t="s">
        <v>47</v>
      </c>
      <c r="B197" s="159"/>
      <c r="C197" s="160"/>
      <c r="D197" s="99">
        <f>SUM(D192:D196)</f>
        <v>3851.2572907554932</v>
      </c>
    </row>
    <row r="198" spans="1:4" ht="15.75" x14ac:dyDescent="0.25">
      <c r="A198" s="80" t="s">
        <v>14</v>
      </c>
      <c r="B198" s="249" t="s">
        <v>48</v>
      </c>
      <c r="C198" s="250"/>
      <c r="D198" s="97">
        <f>D180</f>
        <v>796.8118532597573</v>
      </c>
    </row>
    <row r="199" spans="1:4" ht="15.75" x14ac:dyDescent="0.25">
      <c r="A199" s="158" t="s">
        <v>49</v>
      </c>
      <c r="B199" s="159"/>
      <c r="C199" s="160"/>
      <c r="D199" s="82" t="str">
        <f>FIXED(D197+D198)</f>
        <v>4.648,07</v>
      </c>
    </row>
    <row r="200" spans="1:4" ht="15.75" x14ac:dyDescent="0.25">
      <c r="A200" s="78"/>
      <c r="B200" s="5"/>
      <c r="C200" s="5"/>
      <c r="D200" s="79"/>
    </row>
    <row r="201" spans="1:4" ht="16.5" thickBot="1" x14ac:dyDescent="0.3">
      <c r="A201" s="78"/>
      <c r="B201" s="5"/>
      <c r="C201" s="5"/>
      <c r="D201" s="101"/>
    </row>
    <row r="202" spans="1:4" ht="16.5" thickBot="1" x14ac:dyDescent="0.3">
      <c r="A202" s="222" t="s">
        <v>76</v>
      </c>
      <c r="B202" s="223"/>
      <c r="C202" s="223"/>
      <c r="D202" s="224"/>
    </row>
    <row r="203" spans="1:4" ht="15.75" x14ac:dyDescent="0.25">
      <c r="A203" s="213"/>
      <c r="B203" s="214"/>
      <c r="C203" s="215"/>
      <c r="D203" s="102" t="s">
        <v>8</v>
      </c>
    </row>
    <row r="204" spans="1:4" ht="15.75" x14ac:dyDescent="0.25">
      <c r="A204" s="52" t="s">
        <v>9</v>
      </c>
      <c r="B204" s="216" t="s">
        <v>174</v>
      </c>
      <c r="C204" s="217"/>
      <c r="D204" s="128" t="str">
        <f>D199</f>
        <v>4.648,07</v>
      </c>
    </row>
    <row r="205" spans="1:4" ht="16.5" thickBot="1" x14ac:dyDescent="0.3">
      <c r="A205" s="103" t="s">
        <v>10</v>
      </c>
      <c r="B205" s="218" t="s">
        <v>175</v>
      </c>
      <c r="C205" s="219"/>
      <c r="D205" s="104">
        <f>D204*12</f>
        <v>55776.84</v>
      </c>
    </row>
  </sheetData>
  <mergeCells count="162">
    <mergeCell ref="B198:C198"/>
    <mergeCell ref="A199:C199"/>
    <mergeCell ref="A202:D202"/>
    <mergeCell ref="A203:C203"/>
    <mergeCell ref="B204:C204"/>
    <mergeCell ref="B205:C205"/>
    <mergeCell ref="B192:C192"/>
    <mergeCell ref="B193:C193"/>
    <mergeCell ref="B194:C194"/>
    <mergeCell ref="B195:C195"/>
    <mergeCell ref="B196:C196"/>
    <mergeCell ref="A197:C197"/>
    <mergeCell ref="A185:D185"/>
    <mergeCell ref="A186:D186"/>
    <mergeCell ref="A187:D187"/>
    <mergeCell ref="A189:D189"/>
    <mergeCell ref="A190:D190"/>
    <mergeCell ref="B191:C191"/>
    <mergeCell ref="B179:C179"/>
    <mergeCell ref="A180:C180"/>
    <mergeCell ref="A181:D181"/>
    <mergeCell ref="A182:D182"/>
    <mergeCell ref="A183:D183"/>
    <mergeCell ref="A184:D184"/>
    <mergeCell ref="B173:C173"/>
    <mergeCell ref="B174:C174"/>
    <mergeCell ref="B175:C175"/>
    <mergeCell ref="B176:C176"/>
    <mergeCell ref="B177:C177"/>
    <mergeCell ref="B178:C178"/>
    <mergeCell ref="B165:C165"/>
    <mergeCell ref="A166:C166"/>
    <mergeCell ref="A167:D167"/>
    <mergeCell ref="A168:D168"/>
    <mergeCell ref="A169:D169"/>
    <mergeCell ref="A171:D171"/>
    <mergeCell ref="A156:B156"/>
    <mergeCell ref="A159:D159"/>
    <mergeCell ref="B161:C161"/>
    <mergeCell ref="B162:C162"/>
    <mergeCell ref="B163:C163"/>
    <mergeCell ref="B164:C164"/>
    <mergeCell ref="B147:C147"/>
    <mergeCell ref="A148:C148"/>
    <mergeCell ref="A151:D151"/>
    <mergeCell ref="B153:C153"/>
    <mergeCell ref="B154:C154"/>
    <mergeCell ref="B155:C155"/>
    <mergeCell ref="A141:D141"/>
    <mergeCell ref="A142:D142"/>
    <mergeCell ref="A143:D143"/>
    <mergeCell ref="A144:D144"/>
    <mergeCell ref="A145:D145"/>
    <mergeCell ref="B146:C146"/>
    <mergeCell ref="B134:C134"/>
    <mergeCell ref="A135:C135"/>
    <mergeCell ref="A137:D137"/>
    <mergeCell ref="A138:D138"/>
    <mergeCell ref="A139:D139"/>
    <mergeCell ref="A140:D140"/>
    <mergeCell ref="B128:C128"/>
    <mergeCell ref="B129:C129"/>
    <mergeCell ref="B130:C130"/>
    <mergeCell ref="B131:C131"/>
    <mergeCell ref="B132:C132"/>
    <mergeCell ref="B133:C133"/>
    <mergeCell ref="A111:D114"/>
    <mergeCell ref="A115:D118"/>
    <mergeCell ref="A119:D121"/>
    <mergeCell ref="A122:D122"/>
    <mergeCell ref="A124:D124"/>
    <mergeCell ref="A126:D126"/>
    <mergeCell ref="B102:C102"/>
    <mergeCell ref="B103:C103"/>
    <mergeCell ref="B104:C104"/>
    <mergeCell ref="A105:C105"/>
    <mergeCell ref="A107:D109"/>
    <mergeCell ref="A110:D110"/>
    <mergeCell ref="A93:C93"/>
    <mergeCell ref="A96:D96"/>
    <mergeCell ref="B98:C98"/>
    <mergeCell ref="B99:C99"/>
    <mergeCell ref="B100:C100"/>
    <mergeCell ref="B101:C101"/>
    <mergeCell ref="A84:D84"/>
    <mergeCell ref="A85:D85"/>
    <mergeCell ref="B89:C89"/>
    <mergeCell ref="B90:C90"/>
    <mergeCell ref="B91:C91"/>
    <mergeCell ref="B92:C92"/>
    <mergeCell ref="B76:C76"/>
    <mergeCell ref="B77:C77"/>
    <mergeCell ref="B78:C78"/>
    <mergeCell ref="B79:C79"/>
    <mergeCell ref="A82:D83"/>
    <mergeCell ref="A67:D67"/>
    <mergeCell ref="A68:D68"/>
    <mergeCell ref="A69:D69"/>
    <mergeCell ref="A70:D70"/>
    <mergeCell ref="A73:D73"/>
    <mergeCell ref="B75:C75"/>
    <mergeCell ref="A61:D61"/>
    <mergeCell ref="A62:D62"/>
    <mergeCell ref="A63:D63"/>
    <mergeCell ref="A64:D64"/>
    <mergeCell ref="A65:D65"/>
    <mergeCell ref="A66:D66"/>
    <mergeCell ref="B55:C55"/>
    <mergeCell ref="B56:C56"/>
    <mergeCell ref="B57:C57"/>
    <mergeCell ref="B58:C58"/>
    <mergeCell ref="A59:C59"/>
    <mergeCell ref="A60:D60"/>
    <mergeCell ref="A48:D48"/>
    <mergeCell ref="B50:C50"/>
    <mergeCell ref="B51:C51"/>
    <mergeCell ref="B52:C52"/>
    <mergeCell ref="B53:C53"/>
    <mergeCell ref="B54:C54"/>
    <mergeCell ref="A44:C44"/>
    <mergeCell ref="A45:D45"/>
    <mergeCell ref="A46:D46"/>
    <mergeCell ref="A47:D47"/>
    <mergeCell ref="A33:C33"/>
    <mergeCell ref="A34:D34"/>
    <mergeCell ref="A35:D35"/>
    <mergeCell ref="A37:D37"/>
    <mergeCell ref="A39:D39"/>
    <mergeCell ref="B41:C41"/>
    <mergeCell ref="B32:C32"/>
    <mergeCell ref="B19:D19"/>
    <mergeCell ref="B20:D20"/>
    <mergeCell ref="B21:D21"/>
    <mergeCell ref="B22:D22"/>
    <mergeCell ref="A24:D24"/>
    <mergeCell ref="B26:C26"/>
    <mergeCell ref="B42:C42"/>
    <mergeCell ref="B43:C43"/>
    <mergeCell ref="A1:D1"/>
    <mergeCell ref="A2:D2"/>
    <mergeCell ref="A3:D3"/>
    <mergeCell ref="A4:D4"/>
    <mergeCell ref="A5:D5"/>
    <mergeCell ref="A6:D6"/>
    <mergeCell ref="A80:C80"/>
    <mergeCell ref="A13:D13"/>
    <mergeCell ref="A14:B14"/>
    <mergeCell ref="A15:B15"/>
    <mergeCell ref="A16:D16"/>
    <mergeCell ref="A17:D17"/>
    <mergeCell ref="B18:D18"/>
    <mergeCell ref="A7:D7"/>
    <mergeCell ref="B8:C8"/>
    <mergeCell ref="B9:C9"/>
    <mergeCell ref="B10:C10"/>
    <mergeCell ref="B11:C11"/>
    <mergeCell ref="A12:D12"/>
    <mergeCell ref="B27:C27"/>
    <mergeCell ref="B28:C28"/>
    <mergeCell ref="B29:C29"/>
    <mergeCell ref="B30:C30"/>
    <mergeCell ref="B31:C3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E7BD9-52F5-40A9-A753-AE8ACCB76369}">
  <dimension ref="A1:D711"/>
  <sheetViews>
    <sheetView topLeftCell="A185" workbookViewId="0">
      <selection activeCell="D209" sqref="D209:D212"/>
    </sheetView>
  </sheetViews>
  <sheetFormatPr defaultRowHeight="15" x14ac:dyDescent="0.25"/>
  <cols>
    <col min="2" max="2" width="38.5703125" customWidth="1"/>
    <col min="3" max="3" width="15" customWidth="1"/>
    <col min="4" max="4" width="19.28515625" customWidth="1"/>
  </cols>
  <sheetData>
    <row r="1" spans="1:4" ht="48" customHeight="1" thickBot="1" x14ac:dyDescent="0.3">
      <c r="A1" s="166" t="s">
        <v>219</v>
      </c>
      <c r="B1" s="167"/>
      <c r="C1" s="167"/>
      <c r="D1" s="168"/>
    </row>
    <row r="2" spans="1:4" ht="16.5" thickBot="1" x14ac:dyDescent="0.3">
      <c r="A2" s="210"/>
      <c r="B2" s="211"/>
      <c r="C2" s="211"/>
      <c r="D2" s="212"/>
    </row>
    <row r="3" spans="1:4" ht="16.5" thickBot="1" x14ac:dyDescent="0.3">
      <c r="A3" s="197" t="s">
        <v>197</v>
      </c>
      <c r="B3" s="198"/>
      <c r="C3" s="198"/>
      <c r="D3" s="199"/>
    </row>
    <row r="4" spans="1:4" ht="16.5" thickBot="1" x14ac:dyDescent="0.3">
      <c r="A4" s="197" t="s">
        <v>216</v>
      </c>
      <c r="B4" s="198"/>
      <c r="C4" s="198"/>
      <c r="D4" s="199"/>
    </row>
    <row r="5" spans="1:4" ht="16.5" thickBot="1" x14ac:dyDescent="0.3">
      <c r="A5" s="197" t="s">
        <v>79</v>
      </c>
      <c r="B5" s="198"/>
      <c r="C5" s="198"/>
      <c r="D5" s="199"/>
    </row>
    <row r="6" spans="1:4" ht="16.5" thickBot="1" x14ac:dyDescent="0.3">
      <c r="A6" s="206"/>
      <c r="B6" s="207"/>
      <c r="C6" s="207"/>
      <c r="D6" s="208"/>
    </row>
    <row r="7" spans="1:4" ht="15.75" x14ac:dyDescent="0.25">
      <c r="A7" s="181" t="s">
        <v>80</v>
      </c>
      <c r="B7" s="200"/>
      <c r="C7" s="200"/>
      <c r="D7" s="201"/>
    </row>
    <row r="8" spans="1:4" ht="15.75" x14ac:dyDescent="0.25">
      <c r="A8" s="41" t="s">
        <v>9</v>
      </c>
      <c r="B8" s="184" t="s">
        <v>81</v>
      </c>
      <c r="C8" s="184"/>
      <c r="D8" s="74"/>
    </row>
    <row r="9" spans="1:4" ht="15.75" x14ac:dyDescent="0.25">
      <c r="A9" s="41" t="s">
        <v>10</v>
      </c>
      <c r="B9" s="184" t="s">
        <v>82</v>
      </c>
      <c r="C9" s="184"/>
      <c r="D9" s="74" t="s">
        <v>85</v>
      </c>
    </row>
    <row r="10" spans="1:4" ht="15.75" x14ac:dyDescent="0.25">
      <c r="A10" s="41" t="s">
        <v>11</v>
      </c>
      <c r="B10" s="184" t="s">
        <v>83</v>
      </c>
      <c r="C10" s="184"/>
      <c r="D10" s="74" t="s">
        <v>198</v>
      </c>
    </row>
    <row r="11" spans="1:4" ht="16.5" thickBot="1" x14ac:dyDescent="0.3">
      <c r="A11" s="42" t="s">
        <v>12</v>
      </c>
      <c r="B11" s="209" t="s">
        <v>84</v>
      </c>
      <c r="C11" s="209"/>
      <c r="D11" s="75" t="s">
        <v>86</v>
      </c>
    </row>
    <row r="12" spans="1:4" ht="16.5" thickBot="1" x14ac:dyDescent="0.3">
      <c r="A12" s="206"/>
      <c r="B12" s="207"/>
      <c r="C12" s="207"/>
      <c r="D12" s="208"/>
    </row>
    <row r="13" spans="1:4" ht="15.75" x14ac:dyDescent="0.25">
      <c r="A13" s="181" t="s">
        <v>87</v>
      </c>
      <c r="B13" s="200"/>
      <c r="C13" s="200"/>
      <c r="D13" s="201"/>
    </row>
    <row r="14" spans="1:4" ht="15.75" x14ac:dyDescent="0.25">
      <c r="A14" s="202" t="s">
        <v>88</v>
      </c>
      <c r="B14" s="203"/>
      <c r="C14" s="50" t="s">
        <v>119</v>
      </c>
      <c r="D14" s="76" t="s">
        <v>89</v>
      </c>
    </row>
    <row r="15" spans="1:4" ht="16.5" thickBot="1" x14ac:dyDescent="0.3">
      <c r="A15" s="204" t="s">
        <v>164</v>
      </c>
      <c r="B15" s="205"/>
      <c r="C15" s="43" t="s">
        <v>90</v>
      </c>
      <c r="D15" s="77">
        <v>15</v>
      </c>
    </row>
    <row r="16" spans="1:4" ht="16.5" thickBot="1" x14ac:dyDescent="0.3">
      <c r="A16" s="206"/>
      <c r="B16" s="207"/>
      <c r="C16" s="207"/>
      <c r="D16" s="208"/>
    </row>
    <row r="17" spans="1:4" ht="15.75" x14ac:dyDescent="0.25">
      <c r="A17" s="181" t="s">
        <v>91</v>
      </c>
      <c r="B17" s="182"/>
      <c r="C17" s="182"/>
      <c r="D17" s="183"/>
    </row>
    <row r="18" spans="1:4" ht="15.75" x14ac:dyDescent="0.25">
      <c r="A18" s="52">
        <v>1</v>
      </c>
      <c r="B18" s="175" t="s">
        <v>166</v>
      </c>
      <c r="C18" s="175"/>
      <c r="D18" s="176"/>
    </row>
    <row r="19" spans="1:4" ht="15.75" x14ac:dyDescent="0.25">
      <c r="A19" s="52">
        <v>2</v>
      </c>
      <c r="B19" s="184" t="s">
        <v>165</v>
      </c>
      <c r="C19" s="184"/>
      <c r="D19" s="185"/>
    </row>
    <row r="20" spans="1:4" ht="15.75" x14ac:dyDescent="0.25">
      <c r="A20" s="52">
        <v>3</v>
      </c>
      <c r="B20" s="184" t="s">
        <v>199</v>
      </c>
      <c r="C20" s="184"/>
      <c r="D20" s="185"/>
    </row>
    <row r="21" spans="1:4" ht="15.75" x14ac:dyDescent="0.25">
      <c r="A21" s="52">
        <v>4</v>
      </c>
      <c r="B21" s="184" t="s">
        <v>167</v>
      </c>
      <c r="C21" s="184"/>
      <c r="D21" s="185"/>
    </row>
    <row r="22" spans="1:4" ht="15.75" x14ac:dyDescent="0.25">
      <c r="A22" s="52">
        <v>5</v>
      </c>
      <c r="B22" s="184" t="s">
        <v>200</v>
      </c>
      <c r="C22" s="184"/>
      <c r="D22" s="185"/>
    </row>
    <row r="23" spans="1:4" ht="16.5" thickBot="1" x14ac:dyDescent="0.3">
      <c r="A23" s="78"/>
      <c r="B23" s="5"/>
      <c r="C23" s="5"/>
      <c r="D23" s="79"/>
    </row>
    <row r="24" spans="1:4" ht="16.5" thickBot="1" x14ac:dyDescent="0.3">
      <c r="A24" s="187" t="s">
        <v>6</v>
      </c>
      <c r="B24" s="188"/>
      <c r="C24" s="188"/>
      <c r="D24" s="189"/>
    </row>
    <row r="25" spans="1:4" ht="15.75" x14ac:dyDescent="0.25">
      <c r="A25" s="78"/>
      <c r="B25" s="5"/>
      <c r="C25" s="5"/>
      <c r="D25" s="79"/>
    </row>
    <row r="26" spans="1:4" ht="31.5" x14ac:dyDescent="0.25">
      <c r="A26" s="80">
        <v>1</v>
      </c>
      <c r="B26" s="146" t="s">
        <v>7</v>
      </c>
      <c r="C26" s="146"/>
      <c r="D26" s="81" t="s">
        <v>59</v>
      </c>
    </row>
    <row r="27" spans="1:4" ht="15.75" x14ac:dyDescent="0.25">
      <c r="A27" s="1" t="s">
        <v>9</v>
      </c>
      <c r="B27" s="147" t="s">
        <v>168</v>
      </c>
      <c r="C27" s="147"/>
      <c r="D27" s="82">
        <v>1733</v>
      </c>
    </row>
    <row r="28" spans="1:4" ht="15.75" x14ac:dyDescent="0.25">
      <c r="A28" s="1" t="s">
        <v>10</v>
      </c>
      <c r="B28" s="147" t="s">
        <v>92</v>
      </c>
      <c r="C28" s="147"/>
      <c r="D28" s="83">
        <f>D27*30/100</f>
        <v>519.9</v>
      </c>
    </row>
    <row r="29" spans="1:4" ht="15.75" x14ac:dyDescent="0.25">
      <c r="A29" s="1" t="s">
        <v>11</v>
      </c>
      <c r="B29" s="147" t="s">
        <v>68</v>
      </c>
      <c r="C29" s="147"/>
      <c r="D29" s="84"/>
    </row>
    <row r="30" spans="1:4" ht="15.75" x14ac:dyDescent="0.25">
      <c r="A30" s="1" t="s">
        <v>12</v>
      </c>
      <c r="B30" s="147" t="s">
        <v>0</v>
      </c>
      <c r="C30" s="147"/>
      <c r="D30" s="83"/>
    </row>
    <row r="31" spans="1:4" ht="15.75" x14ac:dyDescent="0.25">
      <c r="A31" s="1" t="s">
        <v>13</v>
      </c>
      <c r="B31" s="196" t="s">
        <v>93</v>
      </c>
      <c r="C31" s="196"/>
      <c r="D31" s="84"/>
    </row>
    <row r="32" spans="1:4" ht="15.75" x14ac:dyDescent="0.25">
      <c r="A32" s="1" t="s">
        <v>14</v>
      </c>
      <c r="B32" s="147" t="s">
        <v>94</v>
      </c>
      <c r="C32" s="147"/>
      <c r="D32" s="84"/>
    </row>
    <row r="33" spans="1:4" ht="15.75" x14ac:dyDescent="0.25">
      <c r="A33" s="145" t="s">
        <v>1</v>
      </c>
      <c r="B33" s="146"/>
      <c r="C33" s="146"/>
      <c r="D33" s="82">
        <f>SUM(D27:D32)</f>
        <v>2252.9</v>
      </c>
    </row>
    <row r="34" spans="1:4" x14ac:dyDescent="0.25">
      <c r="A34" s="193" t="s">
        <v>161</v>
      </c>
      <c r="B34" s="194"/>
      <c r="C34" s="194"/>
      <c r="D34" s="195"/>
    </row>
    <row r="35" spans="1:4" x14ac:dyDescent="0.25">
      <c r="A35" s="193" t="s">
        <v>134</v>
      </c>
      <c r="B35" s="194"/>
      <c r="C35" s="194"/>
      <c r="D35" s="195"/>
    </row>
    <row r="36" spans="1:4" ht="16.5" thickBot="1" x14ac:dyDescent="0.3">
      <c r="A36" s="78"/>
      <c r="B36" s="5"/>
      <c r="C36" s="5"/>
      <c r="D36" s="79"/>
    </row>
    <row r="37" spans="1:4" ht="16.5" thickBot="1" x14ac:dyDescent="0.3">
      <c r="A37" s="187" t="s">
        <v>17</v>
      </c>
      <c r="B37" s="188"/>
      <c r="C37" s="188"/>
      <c r="D37" s="189"/>
    </row>
    <row r="38" spans="1:4" ht="15.75" x14ac:dyDescent="0.25">
      <c r="A38" s="85"/>
      <c r="B38" s="5"/>
      <c r="C38" s="5"/>
      <c r="D38" s="79"/>
    </row>
    <row r="39" spans="1:4" ht="15.75" x14ac:dyDescent="0.25">
      <c r="A39" s="190" t="s">
        <v>18</v>
      </c>
      <c r="B39" s="191"/>
      <c r="C39" s="191"/>
      <c r="D39" s="192"/>
    </row>
    <row r="40" spans="1:4" ht="15.75" x14ac:dyDescent="0.25">
      <c r="A40" s="78"/>
      <c r="B40" s="5"/>
      <c r="C40" s="5"/>
      <c r="D40" s="79"/>
    </row>
    <row r="41" spans="1:4" ht="15.75" x14ac:dyDescent="0.25">
      <c r="A41" s="80" t="s">
        <v>19</v>
      </c>
      <c r="B41" s="146" t="s">
        <v>20</v>
      </c>
      <c r="C41" s="146"/>
      <c r="D41" s="81" t="s">
        <v>8</v>
      </c>
    </row>
    <row r="42" spans="1:4" ht="15.75" x14ac:dyDescent="0.25">
      <c r="A42" s="1" t="s">
        <v>9</v>
      </c>
      <c r="B42" s="147" t="s">
        <v>67</v>
      </c>
      <c r="C42" s="147"/>
      <c r="D42" s="83">
        <f>D33/12</f>
        <v>187.74166666666667</v>
      </c>
    </row>
    <row r="43" spans="1:4" ht="15.75" x14ac:dyDescent="0.25">
      <c r="A43" s="1" t="s">
        <v>10</v>
      </c>
      <c r="B43" s="147" t="s">
        <v>69</v>
      </c>
      <c r="C43" s="147"/>
      <c r="D43" s="83">
        <f>D33*11.1111%</f>
        <v>250.32197190000002</v>
      </c>
    </row>
    <row r="44" spans="1:4" ht="15.75" x14ac:dyDescent="0.25">
      <c r="A44" s="145" t="s">
        <v>1</v>
      </c>
      <c r="B44" s="146"/>
      <c r="C44" s="146"/>
      <c r="D44" s="83">
        <f>SUM(D42:D43)</f>
        <v>438.06363856666667</v>
      </c>
    </row>
    <row r="45" spans="1:4" ht="15.75" x14ac:dyDescent="0.25">
      <c r="A45" s="243"/>
      <c r="B45" s="244"/>
      <c r="C45" s="244"/>
      <c r="D45" s="245"/>
    </row>
    <row r="46" spans="1:4" x14ac:dyDescent="0.25">
      <c r="A46" s="169" t="s">
        <v>110</v>
      </c>
      <c r="B46" s="169"/>
      <c r="C46" s="169"/>
      <c r="D46" s="169"/>
    </row>
    <row r="47" spans="1:4" x14ac:dyDescent="0.25">
      <c r="A47" s="180" t="s">
        <v>133</v>
      </c>
      <c r="B47" s="180"/>
      <c r="C47" s="180"/>
      <c r="D47" s="180"/>
    </row>
    <row r="48" spans="1:4" x14ac:dyDescent="0.25">
      <c r="A48" s="177"/>
      <c r="B48" s="178"/>
      <c r="C48" s="178"/>
      <c r="D48" s="179"/>
    </row>
    <row r="49" spans="1:4" ht="15.75" x14ac:dyDescent="0.25">
      <c r="A49" s="190" t="s">
        <v>21</v>
      </c>
      <c r="B49" s="191"/>
      <c r="C49" s="191"/>
      <c r="D49" s="192"/>
    </row>
    <row r="50" spans="1:4" ht="15.75" x14ac:dyDescent="0.25">
      <c r="A50" s="78"/>
      <c r="B50" s="5"/>
      <c r="C50" s="5"/>
      <c r="D50" s="79"/>
    </row>
    <row r="51" spans="1:4" ht="15.75" x14ac:dyDescent="0.25">
      <c r="A51" s="80" t="s">
        <v>22</v>
      </c>
      <c r="B51" s="186" t="s">
        <v>23</v>
      </c>
      <c r="C51" s="186"/>
      <c r="D51" s="81" t="s">
        <v>8</v>
      </c>
    </row>
    <row r="52" spans="1:4" ht="15.75" x14ac:dyDescent="0.25">
      <c r="A52" s="1" t="s">
        <v>9</v>
      </c>
      <c r="B52" s="147" t="s">
        <v>51</v>
      </c>
      <c r="C52" s="147"/>
      <c r="D52" s="86">
        <f>($D$33+$D$44)*20%</f>
        <v>538.1927277133334</v>
      </c>
    </row>
    <row r="53" spans="1:4" ht="15.75" x14ac:dyDescent="0.25">
      <c r="A53" s="1" t="s">
        <v>10</v>
      </c>
      <c r="B53" s="147" t="s">
        <v>52</v>
      </c>
      <c r="C53" s="147"/>
      <c r="D53" s="86">
        <f>($D$33+$D$44)*2.5%</f>
        <v>67.274090964166675</v>
      </c>
    </row>
    <row r="54" spans="1:4" ht="15.75" x14ac:dyDescent="0.25">
      <c r="A54" s="1" t="s">
        <v>11</v>
      </c>
      <c r="B54" s="147" t="s">
        <v>53</v>
      </c>
      <c r="C54" s="147"/>
      <c r="D54" s="86">
        <f>($D$33+$D$44)*3%</f>
        <v>80.728909157000004</v>
      </c>
    </row>
    <row r="55" spans="1:4" ht="15.75" x14ac:dyDescent="0.25">
      <c r="A55" s="1" t="s">
        <v>12</v>
      </c>
      <c r="B55" s="147" t="s">
        <v>54</v>
      </c>
      <c r="C55" s="147"/>
      <c r="D55" s="86">
        <f>($D$33+$D$44)*1.5%</f>
        <v>40.364454578500002</v>
      </c>
    </row>
    <row r="56" spans="1:4" ht="15.75" x14ac:dyDescent="0.25">
      <c r="A56" s="1" t="s">
        <v>13</v>
      </c>
      <c r="B56" s="147" t="s">
        <v>55</v>
      </c>
      <c r="C56" s="147"/>
      <c r="D56" s="86">
        <f>($D$33+$D$44)*1%</f>
        <v>26.909636385666669</v>
      </c>
    </row>
    <row r="57" spans="1:4" ht="15.75" x14ac:dyDescent="0.25">
      <c r="A57" s="1" t="s">
        <v>14</v>
      </c>
      <c r="B57" s="147" t="s">
        <v>56</v>
      </c>
      <c r="C57" s="147"/>
      <c r="D57" s="86">
        <f>($D$33+$D$44)*0.6%</f>
        <v>16.145781831400001</v>
      </c>
    </row>
    <row r="58" spans="1:4" ht="15.75" x14ac:dyDescent="0.25">
      <c r="A58" s="1" t="s">
        <v>15</v>
      </c>
      <c r="B58" s="147" t="s">
        <v>57</v>
      </c>
      <c r="C58" s="147"/>
      <c r="D58" s="86">
        <f>($D$33+$D$44)*0.2%</f>
        <v>5.3819272771333333</v>
      </c>
    </row>
    <row r="59" spans="1:4" ht="15.75" x14ac:dyDescent="0.25">
      <c r="A59" s="1" t="s">
        <v>24</v>
      </c>
      <c r="B59" s="147" t="s">
        <v>58</v>
      </c>
      <c r="C59" s="147"/>
      <c r="D59" s="86">
        <f>($D$33+$D$44)*8%</f>
        <v>215.27709108533335</v>
      </c>
    </row>
    <row r="60" spans="1:4" ht="15.75" x14ac:dyDescent="0.25">
      <c r="A60" s="145" t="s">
        <v>73</v>
      </c>
      <c r="B60" s="146"/>
      <c r="C60" s="146"/>
      <c r="D60" s="86">
        <f>SUM(D52:D59)</f>
        <v>990.27461899253342</v>
      </c>
    </row>
    <row r="61" spans="1:4" ht="15.75" x14ac:dyDescent="0.25">
      <c r="A61" s="171"/>
      <c r="B61" s="172"/>
      <c r="C61" s="172"/>
      <c r="D61" s="173"/>
    </row>
    <row r="62" spans="1:4" x14ac:dyDescent="0.25">
      <c r="A62" s="174" t="s">
        <v>95</v>
      </c>
      <c r="B62" s="174"/>
      <c r="C62" s="174"/>
      <c r="D62" s="174"/>
    </row>
    <row r="63" spans="1:4" x14ac:dyDescent="0.25">
      <c r="A63" s="169" t="s">
        <v>96</v>
      </c>
      <c r="B63" s="169"/>
      <c r="C63" s="169"/>
      <c r="D63" s="169"/>
    </row>
    <row r="64" spans="1:4" ht="24.75" customHeight="1" x14ac:dyDescent="0.25">
      <c r="A64" s="154" t="s">
        <v>111</v>
      </c>
      <c r="B64" s="154"/>
      <c r="C64" s="154"/>
      <c r="D64" s="154"/>
    </row>
    <row r="65" spans="1:4" x14ac:dyDescent="0.25">
      <c r="A65" s="169" t="s">
        <v>97</v>
      </c>
      <c r="B65" s="169"/>
      <c r="C65" s="169"/>
      <c r="D65" s="169"/>
    </row>
    <row r="66" spans="1:4" x14ac:dyDescent="0.25">
      <c r="A66" s="154" t="s">
        <v>98</v>
      </c>
      <c r="B66" s="154"/>
      <c r="C66" s="154"/>
      <c r="D66" s="154"/>
    </row>
    <row r="67" spans="1:4" x14ac:dyDescent="0.25">
      <c r="A67" s="169" t="s">
        <v>99</v>
      </c>
      <c r="B67" s="169"/>
      <c r="C67" s="169"/>
      <c r="D67" s="169"/>
    </row>
    <row r="68" spans="1:4" x14ac:dyDescent="0.25">
      <c r="A68" s="169" t="s">
        <v>100</v>
      </c>
      <c r="B68" s="169"/>
      <c r="C68" s="169"/>
      <c r="D68" s="169"/>
    </row>
    <row r="69" spans="1:4" x14ac:dyDescent="0.25">
      <c r="A69" s="169" t="s">
        <v>101</v>
      </c>
      <c r="B69" s="169"/>
      <c r="C69" s="169"/>
      <c r="D69" s="169"/>
    </row>
    <row r="70" spans="1:4" x14ac:dyDescent="0.25">
      <c r="A70" s="170" t="s">
        <v>102</v>
      </c>
      <c r="B70" s="170"/>
      <c r="C70" s="170"/>
      <c r="D70" s="170"/>
    </row>
    <row r="71" spans="1:4" x14ac:dyDescent="0.25">
      <c r="A71" s="169" t="s">
        <v>103</v>
      </c>
      <c r="B71" s="169"/>
      <c r="C71" s="169"/>
      <c r="D71" s="169"/>
    </row>
    <row r="72" spans="1:4" ht="15.75" x14ac:dyDescent="0.25">
      <c r="A72" s="87"/>
      <c r="B72" s="88"/>
      <c r="C72" s="5"/>
      <c r="D72" s="79"/>
    </row>
    <row r="73" spans="1:4" ht="15.75" x14ac:dyDescent="0.25">
      <c r="A73" s="78"/>
      <c r="B73" s="5"/>
      <c r="C73" s="5"/>
      <c r="D73" s="79"/>
    </row>
    <row r="74" spans="1:4" ht="15.75" x14ac:dyDescent="0.25">
      <c r="A74" s="252" t="s">
        <v>26</v>
      </c>
      <c r="B74" s="253"/>
      <c r="C74" s="253"/>
      <c r="D74" s="254"/>
    </row>
    <row r="75" spans="1:4" ht="15.75" x14ac:dyDescent="0.25">
      <c r="A75" s="78"/>
      <c r="B75" s="5"/>
      <c r="C75" s="5"/>
      <c r="D75" s="79"/>
    </row>
    <row r="76" spans="1:4" ht="15.75" x14ac:dyDescent="0.25">
      <c r="A76" s="80" t="s">
        <v>27</v>
      </c>
      <c r="B76" s="146" t="s">
        <v>28</v>
      </c>
      <c r="C76" s="146"/>
      <c r="D76" s="81" t="s">
        <v>8</v>
      </c>
    </row>
    <row r="77" spans="1:4" ht="15.75" x14ac:dyDescent="0.25">
      <c r="A77" s="1" t="s">
        <v>9</v>
      </c>
      <c r="B77" s="147" t="s">
        <v>104</v>
      </c>
      <c r="C77" s="147"/>
      <c r="D77" s="83">
        <f>(44*4)-(D27*6%)</f>
        <v>72.02000000000001</v>
      </c>
    </row>
    <row r="78" spans="1:4" ht="15.75" x14ac:dyDescent="0.25">
      <c r="A78" s="1" t="s">
        <v>10</v>
      </c>
      <c r="B78" s="147" t="s">
        <v>135</v>
      </c>
      <c r="C78" s="147"/>
      <c r="D78" s="83">
        <f>25*22*80%</f>
        <v>440</v>
      </c>
    </row>
    <row r="79" spans="1:4" ht="15.75" x14ac:dyDescent="0.25">
      <c r="A79" s="1" t="s">
        <v>11</v>
      </c>
      <c r="B79" s="147" t="s">
        <v>169</v>
      </c>
      <c r="C79" s="147"/>
      <c r="D79" s="83">
        <v>11</v>
      </c>
    </row>
    <row r="80" spans="1:4" ht="15.75" x14ac:dyDescent="0.25">
      <c r="A80" s="1" t="s">
        <v>12</v>
      </c>
      <c r="B80" s="147" t="s">
        <v>16</v>
      </c>
      <c r="C80" s="147"/>
      <c r="D80" s="84"/>
    </row>
    <row r="81" spans="1:4" ht="15.75" x14ac:dyDescent="0.25">
      <c r="A81" s="158" t="s">
        <v>1</v>
      </c>
      <c r="B81" s="159"/>
      <c r="C81" s="160"/>
      <c r="D81" s="83">
        <f>SUM(D77:D80)</f>
        <v>523.02</v>
      </c>
    </row>
    <row r="82" spans="1:4" ht="15.75" x14ac:dyDescent="0.25">
      <c r="A82" s="89"/>
      <c r="B82" s="68"/>
      <c r="C82" s="45"/>
      <c r="D82" s="90"/>
    </row>
    <row r="83" spans="1:4" x14ac:dyDescent="0.25">
      <c r="A83" s="154" t="s">
        <v>205</v>
      </c>
      <c r="B83" s="154"/>
      <c r="C83" s="154"/>
      <c r="D83" s="154"/>
    </row>
    <row r="84" spans="1:4" ht="19.5" customHeight="1" x14ac:dyDescent="0.25">
      <c r="A84" s="154"/>
      <c r="B84" s="154"/>
      <c r="C84" s="154"/>
      <c r="D84" s="154"/>
    </row>
    <row r="85" spans="1:4" ht="25.5" customHeight="1" x14ac:dyDescent="0.25">
      <c r="A85" s="154" t="s">
        <v>206</v>
      </c>
      <c r="B85" s="154"/>
      <c r="C85" s="154"/>
      <c r="D85" s="154"/>
    </row>
    <row r="86" spans="1:4" x14ac:dyDescent="0.25">
      <c r="A86" s="154" t="s">
        <v>204</v>
      </c>
      <c r="B86" s="154"/>
      <c r="C86" s="154"/>
      <c r="D86" s="154"/>
    </row>
    <row r="87" spans="1:4" ht="15.75" x14ac:dyDescent="0.25">
      <c r="A87" s="78"/>
      <c r="B87" s="5"/>
      <c r="C87" s="5"/>
      <c r="D87" s="79"/>
    </row>
    <row r="88" spans="1:4" ht="15.75" x14ac:dyDescent="0.25">
      <c r="A88" s="91" t="s">
        <v>29</v>
      </c>
      <c r="B88" s="8"/>
      <c r="C88" s="8"/>
      <c r="D88" s="92"/>
    </row>
    <row r="89" spans="1:4" ht="15.75" x14ac:dyDescent="0.25">
      <c r="A89" s="78"/>
      <c r="B89" s="5"/>
      <c r="C89" s="5"/>
      <c r="D89" s="79"/>
    </row>
    <row r="90" spans="1:4" ht="15.75" x14ac:dyDescent="0.25">
      <c r="A90" s="80">
        <v>2</v>
      </c>
      <c r="B90" s="146" t="s">
        <v>60</v>
      </c>
      <c r="C90" s="146"/>
      <c r="D90" s="81" t="s">
        <v>8</v>
      </c>
    </row>
    <row r="91" spans="1:4" ht="15.75" x14ac:dyDescent="0.25">
      <c r="A91" s="1" t="s">
        <v>19</v>
      </c>
      <c r="B91" s="147" t="s">
        <v>61</v>
      </c>
      <c r="C91" s="147"/>
      <c r="D91" s="83">
        <f>D44</f>
        <v>438.06363856666667</v>
      </c>
    </row>
    <row r="92" spans="1:4" ht="15.75" x14ac:dyDescent="0.25">
      <c r="A92" s="1" t="s">
        <v>22</v>
      </c>
      <c r="B92" s="147" t="s">
        <v>23</v>
      </c>
      <c r="C92" s="147"/>
      <c r="D92" s="83">
        <f>D60</f>
        <v>990.27461899253342</v>
      </c>
    </row>
    <row r="93" spans="1:4" ht="15.75" x14ac:dyDescent="0.25">
      <c r="A93" s="1" t="s">
        <v>27</v>
      </c>
      <c r="B93" s="147" t="s">
        <v>28</v>
      </c>
      <c r="C93" s="147"/>
      <c r="D93" s="83">
        <f>D81</f>
        <v>523.02</v>
      </c>
    </row>
    <row r="94" spans="1:4" ht="15.75" x14ac:dyDescent="0.25">
      <c r="A94" s="158" t="s">
        <v>1</v>
      </c>
      <c r="B94" s="159"/>
      <c r="C94" s="160"/>
      <c r="D94" s="82">
        <f>SUM(D91:D93)</f>
        <v>1951.3582575592</v>
      </c>
    </row>
    <row r="95" spans="1:4" ht="15.75" x14ac:dyDescent="0.25">
      <c r="A95" s="93"/>
      <c r="B95" s="5"/>
      <c r="C95" s="5"/>
      <c r="D95" s="79"/>
    </row>
    <row r="96" spans="1:4" ht="16.5" thickBot="1" x14ac:dyDescent="0.3">
      <c r="A96" s="78"/>
      <c r="B96" s="5"/>
      <c r="C96" s="5"/>
      <c r="D96" s="79"/>
    </row>
    <row r="97" spans="1:4" ht="16.5" thickBot="1" x14ac:dyDescent="0.3">
      <c r="A97" s="187" t="s">
        <v>30</v>
      </c>
      <c r="B97" s="188"/>
      <c r="C97" s="188"/>
      <c r="D97" s="189"/>
    </row>
    <row r="98" spans="1:4" ht="16.5" thickBot="1" x14ac:dyDescent="0.3">
      <c r="A98" s="78"/>
      <c r="B98" s="5"/>
      <c r="C98" s="5"/>
      <c r="D98" s="79"/>
    </row>
    <row r="99" spans="1:4" ht="16.5" thickBot="1" x14ac:dyDescent="0.3">
      <c r="A99" s="3">
        <v>3</v>
      </c>
      <c r="B99" s="166" t="s">
        <v>31</v>
      </c>
      <c r="C99" s="168"/>
      <c r="D99" s="67" t="s">
        <v>8</v>
      </c>
    </row>
    <row r="100" spans="1:4" ht="16.5" thickBot="1" x14ac:dyDescent="0.3">
      <c r="A100" s="4" t="s">
        <v>9</v>
      </c>
      <c r="B100" s="164" t="s">
        <v>70</v>
      </c>
      <c r="C100" s="165"/>
      <c r="D100" s="94">
        <f>0.46%*D33</f>
        <v>10.363340000000001</v>
      </c>
    </row>
    <row r="101" spans="1:4" ht="16.5" thickBot="1" x14ac:dyDescent="0.3">
      <c r="A101" s="4" t="s">
        <v>10</v>
      </c>
      <c r="B101" s="164" t="s">
        <v>71</v>
      </c>
      <c r="C101" s="165"/>
      <c r="D101" s="94">
        <f>0.04%*D33</f>
        <v>0.90116000000000007</v>
      </c>
    </row>
    <row r="102" spans="1:4" ht="16.5" thickBot="1" x14ac:dyDescent="0.3">
      <c r="A102" s="4" t="s">
        <v>11</v>
      </c>
      <c r="B102" s="164" t="s">
        <v>75</v>
      </c>
      <c r="C102" s="165"/>
      <c r="D102" s="94">
        <f>3.44%*D33</f>
        <v>77.499760000000009</v>
      </c>
    </row>
    <row r="103" spans="1:4" ht="16.5" thickBot="1" x14ac:dyDescent="0.3">
      <c r="A103" s="4" t="s">
        <v>12</v>
      </c>
      <c r="B103" s="164" t="s">
        <v>72</v>
      </c>
      <c r="C103" s="165"/>
      <c r="D103" s="94">
        <f>1.94%*D33</f>
        <v>43.70626</v>
      </c>
    </row>
    <row r="104" spans="1:4" ht="16.5" thickBot="1" x14ac:dyDescent="0.3">
      <c r="A104" s="4" t="s">
        <v>13</v>
      </c>
      <c r="B104" s="164" t="s">
        <v>74</v>
      </c>
      <c r="C104" s="165"/>
      <c r="D104" s="94">
        <f>0.71%*D33</f>
        <v>15.99559</v>
      </c>
    </row>
    <row r="105" spans="1:4" ht="16.5" thickBot="1" x14ac:dyDescent="0.3">
      <c r="A105" s="4" t="s">
        <v>14</v>
      </c>
      <c r="B105" s="164" t="s">
        <v>172</v>
      </c>
      <c r="C105" s="165"/>
      <c r="D105" s="94">
        <f>0.062%*D33</f>
        <v>1.396798</v>
      </c>
    </row>
    <row r="106" spans="1:4" ht="16.5" thickBot="1" x14ac:dyDescent="0.3">
      <c r="A106" s="166" t="s">
        <v>173</v>
      </c>
      <c r="B106" s="167"/>
      <c r="C106" s="168"/>
      <c r="D106" s="95">
        <f>SUM(D100:D105)</f>
        <v>149.862908</v>
      </c>
    </row>
    <row r="107" spans="1:4" ht="15.75" x14ac:dyDescent="0.25">
      <c r="A107" s="89"/>
      <c r="B107" s="68"/>
      <c r="C107" s="68"/>
      <c r="D107" s="90"/>
    </row>
    <row r="108" spans="1:4" x14ac:dyDescent="0.25">
      <c r="A108" s="148" t="s">
        <v>105</v>
      </c>
      <c r="B108" s="149"/>
      <c r="C108" s="149"/>
      <c r="D108" s="150"/>
    </row>
    <row r="109" spans="1:4" x14ac:dyDescent="0.25">
      <c r="A109" s="148"/>
      <c r="B109" s="149"/>
      <c r="C109" s="149"/>
      <c r="D109" s="150"/>
    </row>
    <row r="110" spans="1:4" x14ac:dyDescent="0.25">
      <c r="A110" s="148"/>
      <c r="B110" s="149"/>
      <c r="C110" s="149"/>
      <c r="D110" s="150"/>
    </row>
    <row r="111" spans="1:4" x14ac:dyDescent="0.25">
      <c r="A111" s="151" t="s">
        <v>106</v>
      </c>
      <c r="B111" s="152"/>
      <c r="C111" s="152"/>
      <c r="D111" s="153"/>
    </row>
    <row r="112" spans="1:4" x14ac:dyDescent="0.25">
      <c r="A112" s="148" t="s">
        <v>109</v>
      </c>
      <c r="B112" s="149"/>
      <c r="C112" s="149"/>
      <c r="D112" s="150"/>
    </row>
    <row r="113" spans="1:4" x14ac:dyDescent="0.25">
      <c r="A113" s="148"/>
      <c r="B113" s="149"/>
      <c r="C113" s="149"/>
      <c r="D113" s="150"/>
    </row>
    <row r="114" spans="1:4" x14ac:dyDescent="0.25">
      <c r="A114" s="148"/>
      <c r="B114" s="149"/>
      <c r="C114" s="149"/>
      <c r="D114" s="150"/>
    </row>
    <row r="115" spans="1:4" x14ac:dyDescent="0.25">
      <c r="A115" s="148"/>
      <c r="B115" s="149"/>
      <c r="C115" s="149"/>
      <c r="D115" s="150"/>
    </row>
    <row r="116" spans="1:4" x14ac:dyDescent="0.25">
      <c r="A116" s="148" t="s">
        <v>107</v>
      </c>
      <c r="B116" s="149"/>
      <c r="C116" s="149"/>
      <c r="D116" s="150"/>
    </row>
    <row r="117" spans="1:4" x14ac:dyDescent="0.25">
      <c r="A117" s="148"/>
      <c r="B117" s="149"/>
      <c r="C117" s="149"/>
      <c r="D117" s="150"/>
    </row>
    <row r="118" spans="1:4" x14ac:dyDescent="0.25">
      <c r="A118" s="148"/>
      <c r="B118" s="149"/>
      <c r="C118" s="149"/>
      <c r="D118" s="150"/>
    </row>
    <row r="119" spans="1:4" x14ac:dyDescent="0.25">
      <c r="A119" s="148"/>
      <c r="B119" s="149"/>
      <c r="C119" s="149"/>
      <c r="D119" s="150"/>
    </row>
    <row r="120" spans="1:4" x14ac:dyDescent="0.25">
      <c r="A120" s="148" t="s">
        <v>108</v>
      </c>
      <c r="B120" s="149"/>
      <c r="C120" s="149"/>
      <c r="D120" s="150"/>
    </row>
    <row r="121" spans="1:4" x14ac:dyDescent="0.25">
      <c r="A121" s="148"/>
      <c r="B121" s="149"/>
      <c r="C121" s="149"/>
      <c r="D121" s="150"/>
    </row>
    <row r="122" spans="1:4" x14ac:dyDescent="0.25">
      <c r="A122" s="148"/>
      <c r="B122" s="149"/>
      <c r="C122" s="149"/>
      <c r="D122" s="150"/>
    </row>
    <row r="123" spans="1:4" x14ac:dyDescent="0.25">
      <c r="A123" s="151" t="s">
        <v>176</v>
      </c>
      <c r="B123" s="152"/>
      <c r="C123" s="152"/>
      <c r="D123" s="153"/>
    </row>
    <row r="124" spans="1:4" ht="16.5" thickBot="1" x14ac:dyDescent="0.3">
      <c r="A124" s="78"/>
      <c r="B124" s="5"/>
      <c r="C124" s="5"/>
      <c r="D124" s="79"/>
    </row>
    <row r="125" spans="1:4" ht="16.5" thickBot="1" x14ac:dyDescent="0.3">
      <c r="A125" s="187" t="s">
        <v>32</v>
      </c>
      <c r="B125" s="188"/>
      <c r="C125" s="188"/>
      <c r="D125" s="189"/>
    </row>
    <row r="126" spans="1:4" ht="15.75" x14ac:dyDescent="0.25">
      <c r="A126" s="78"/>
      <c r="B126" s="5"/>
      <c r="C126" s="5"/>
      <c r="D126" s="79"/>
    </row>
    <row r="127" spans="1:4" ht="15.75" x14ac:dyDescent="0.25">
      <c r="A127" s="155" t="s">
        <v>33</v>
      </c>
      <c r="B127" s="156"/>
      <c r="C127" s="156"/>
      <c r="D127" s="157"/>
    </row>
    <row r="128" spans="1:4" ht="15.75" x14ac:dyDescent="0.25">
      <c r="A128" s="85"/>
      <c r="B128" s="96"/>
      <c r="C128" s="96"/>
      <c r="D128" s="79"/>
    </row>
    <row r="129" spans="1:4" ht="15.75" x14ac:dyDescent="0.25">
      <c r="A129" s="80" t="s">
        <v>34</v>
      </c>
      <c r="B129" s="235" t="s">
        <v>35</v>
      </c>
      <c r="C129" s="160"/>
      <c r="D129" s="81" t="s">
        <v>8</v>
      </c>
    </row>
    <row r="130" spans="1:4" ht="15.75" x14ac:dyDescent="0.25">
      <c r="A130" s="1" t="s">
        <v>9</v>
      </c>
      <c r="B130" s="147" t="s">
        <v>132</v>
      </c>
      <c r="C130" s="147"/>
      <c r="D130" s="97">
        <f>(($D$33+$D$94+$D$106)/30/12)*20.9589</f>
        <v>253.49330582455201</v>
      </c>
    </row>
    <row r="131" spans="1:4" ht="32.25" customHeight="1" x14ac:dyDescent="0.25">
      <c r="A131" s="1" t="s">
        <v>10</v>
      </c>
      <c r="B131" s="147" t="s">
        <v>131</v>
      </c>
      <c r="C131" s="147"/>
      <c r="D131" s="97">
        <f>(($D$33+$D$94+$D$106)/30/12)*1</f>
        <v>12.094781015442223</v>
      </c>
    </row>
    <row r="132" spans="1:4" ht="33" customHeight="1" x14ac:dyDescent="0.25">
      <c r="A132" s="1" t="s">
        <v>11</v>
      </c>
      <c r="B132" s="147" t="s">
        <v>130</v>
      </c>
      <c r="C132" s="147"/>
      <c r="D132" s="97">
        <f>(($D$33+$D$94+$D$106)/30/12)*0.1997</f>
        <v>2.4153277687838117</v>
      </c>
    </row>
    <row r="133" spans="1:4" ht="32.25" customHeight="1" x14ac:dyDescent="0.25">
      <c r="A133" s="1" t="s">
        <v>12</v>
      </c>
      <c r="B133" s="196" t="s">
        <v>129</v>
      </c>
      <c r="C133" s="196"/>
      <c r="D133" s="97">
        <f>(($D$33+$D$94+$D$106)/30/12)*0.9659</f>
        <v>11.682348982815643</v>
      </c>
    </row>
    <row r="134" spans="1:4" ht="32.25" customHeight="1" x14ac:dyDescent="0.25">
      <c r="A134" s="1" t="s">
        <v>13</v>
      </c>
      <c r="B134" s="147" t="s">
        <v>128</v>
      </c>
      <c r="C134" s="147"/>
      <c r="D134" s="97">
        <f>(($D$33+$D$94+$D$106)/30/12)*2.4753</f>
        <v>29.938211447524132</v>
      </c>
    </row>
    <row r="135" spans="1:4" ht="65.25" customHeight="1" x14ac:dyDescent="0.25">
      <c r="A135" s="1" t="s">
        <v>14</v>
      </c>
      <c r="B135" s="147" t="s">
        <v>192</v>
      </c>
      <c r="C135" s="147"/>
      <c r="D135" s="97">
        <f>(($D$33+$D$94+$D$106)/30/12)*3.874</f>
        <v>46.855181653823173</v>
      </c>
    </row>
    <row r="136" spans="1:4" ht="15.75" x14ac:dyDescent="0.25">
      <c r="A136" s="145" t="s">
        <v>193</v>
      </c>
      <c r="B136" s="146"/>
      <c r="C136" s="146"/>
      <c r="D136" s="97">
        <f>SUM(D130:D135)</f>
        <v>356.47915669294099</v>
      </c>
    </row>
    <row r="137" spans="1:4" ht="15.75" x14ac:dyDescent="0.25">
      <c r="A137" s="89"/>
      <c r="B137" s="68"/>
      <c r="C137" s="68"/>
      <c r="D137" s="98"/>
    </row>
    <row r="138" spans="1:4" ht="22.5" customHeight="1" x14ac:dyDescent="0.25">
      <c r="A138" s="225" t="s">
        <v>112</v>
      </c>
      <c r="B138" s="226"/>
      <c r="C138" s="226"/>
      <c r="D138" s="227"/>
    </row>
    <row r="139" spans="1:4" ht="18.75" customHeight="1" x14ac:dyDescent="0.25">
      <c r="A139" s="225" t="s">
        <v>113</v>
      </c>
      <c r="B139" s="226"/>
      <c r="C139" s="226"/>
      <c r="D139" s="227"/>
    </row>
    <row r="140" spans="1:4" ht="23.25" customHeight="1" x14ac:dyDescent="0.25">
      <c r="A140" s="225" t="s">
        <v>114</v>
      </c>
      <c r="B140" s="226"/>
      <c r="C140" s="226"/>
      <c r="D140" s="227"/>
    </row>
    <row r="141" spans="1:4" ht="21.75" customHeight="1" x14ac:dyDescent="0.25">
      <c r="A141" s="225" t="s">
        <v>115</v>
      </c>
      <c r="B141" s="226"/>
      <c r="C141" s="226"/>
      <c r="D141" s="227"/>
    </row>
    <row r="142" spans="1:4" ht="21.75" customHeight="1" x14ac:dyDescent="0.25">
      <c r="A142" s="225" t="s">
        <v>118</v>
      </c>
      <c r="B142" s="226"/>
      <c r="C142" s="226"/>
      <c r="D142" s="227"/>
    </row>
    <row r="143" spans="1:4" x14ac:dyDescent="0.25">
      <c r="A143" s="232"/>
      <c r="B143" s="233"/>
      <c r="C143" s="233"/>
      <c r="D143" s="234"/>
    </row>
    <row r="144" spans="1:4" ht="15.75" x14ac:dyDescent="0.25">
      <c r="A144" s="240"/>
      <c r="B144" s="241"/>
      <c r="C144" s="241"/>
      <c r="D144" s="242"/>
    </row>
    <row r="145" spans="1:4" ht="15.75" x14ac:dyDescent="0.25">
      <c r="A145" s="155" t="s">
        <v>36</v>
      </c>
      <c r="B145" s="156"/>
      <c r="C145" s="156"/>
      <c r="D145" s="157"/>
    </row>
    <row r="146" spans="1:4" ht="15.75" x14ac:dyDescent="0.25">
      <c r="A146" s="246"/>
      <c r="B146" s="247"/>
      <c r="C146" s="247"/>
      <c r="D146" s="248"/>
    </row>
    <row r="147" spans="1:4" ht="15.75" x14ac:dyDescent="0.25">
      <c r="A147" s="80" t="s">
        <v>37</v>
      </c>
      <c r="B147" s="146" t="s">
        <v>38</v>
      </c>
      <c r="C147" s="146"/>
      <c r="D147" s="81" t="s">
        <v>8</v>
      </c>
    </row>
    <row r="148" spans="1:4" ht="15.75" x14ac:dyDescent="0.25">
      <c r="A148" s="1" t="s">
        <v>9</v>
      </c>
      <c r="B148" s="147" t="s">
        <v>50</v>
      </c>
      <c r="C148" s="147"/>
      <c r="D148" s="83">
        <v>0</v>
      </c>
    </row>
    <row r="149" spans="1:4" ht="15.75" x14ac:dyDescent="0.25">
      <c r="A149" s="145" t="s">
        <v>1</v>
      </c>
      <c r="B149" s="146"/>
      <c r="C149" s="146"/>
      <c r="D149" s="83"/>
    </row>
    <row r="150" spans="1:4" ht="15.75" x14ac:dyDescent="0.25">
      <c r="A150" s="78"/>
      <c r="B150" s="5"/>
      <c r="C150" s="5"/>
      <c r="D150" s="79"/>
    </row>
    <row r="151" spans="1:4" ht="15.75" x14ac:dyDescent="0.25">
      <c r="A151" s="78"/>
      <c r="B151" s="5"/>
      <c r="C151" s="5"/>
      <c r="D151" s="79"/>
    </row>
    <row r="152" spans="1:4" ht="15.75" x14ac:dyDescent="0.25">
      <c r="A152" s="155" t="s">
        <v>39</v>
      </c>
      <c r="B152" s="156"/>
      <c r="C152" s="156"/>
      <c r="D152" s="157"/>
    </row>
    <row r="153" spans="1:4" ht="15.75" x14ac:dyDescent="0.25">
      <c r="A153" s="85"/>
      <c r="B153" s="5"/>
      <c r="C153" s="5"/>
      <c r="D153" s="79"/>
    </row>
    <row r="154" spans="1:4" ht="15.75" x14ac:dyDescent="0.25">
      <c r="A154" s="80">
        <v>4</v>
      </c>
      <c r="B154" s="235" t="s">
        <v>40</v>
      </c>
      <c r="C154" s="160"/>
      <c r="D154" s="81" t="s">
        <v>8</v>
      </c>
    </row>
    <row r="155" spans="1:4" ht="15.75" x14ac:dyDescent="0.25">
      <c r="A155" s="1" t="s">
        <v>34</v>
      </c>
      <c r="B155" s="236" t="s">
        <v>35</v>
      </c>
      <c r="C155" s="237"/>
      <c r="D155" s="83">
        <f>D136</f>
        <v>356.47915669294099</v>
      </c>
    </row>
    <row r="156" spans="1:4" ht="15.75" x14ac:dyDescent="0.25">
      <c r="A156" s="1" t="s">
        <v>37</v>
      </c>
      <c r="B156" s="236" t="s">
        <v>38</v>
      </c>
      <c r="C156" s="237"/>
      <c r="D156" s="83">
        <f>D149</f>
        <v>0</v>
      </c>
    </row>
    <row r="157" spans="1:4" ht="15.75" x14ac:dyDescent="0.25">
      <c r="A157" s="145" t="s">
        <v>1</v>
      </c>
      <c r="B157" s="146"/>
      <c r="C157" s="53"/>
      <c r="D157" s="83">
        <f>SUM(D155:D156)</f>
        <v>356.47915669294099</v>
      </c>
    </row>
    <row r="158" spans="1:4" ht="15.75" x14ac:dyDescent="0.25">
      <c r="A158" s="78"/>
      <c r="B158" s="5"/>
      <c r="C158" s="5"/>
      <c r="D158" s="79"/>
    </row>
    <row r="159" spans="1:4" ht="16.5" thickBot="1" x14ac:dyDescent="0.3">
      <c r="A159" s="78"/>
      <c r="B159" s="5"/>
      <c r="C159" s="5"/>
      <c r="D159" s="79"/>
    </row>
    <row r="160" spans="1:4" ht="16.5" thickBot="1" x14ac:dyDescent="0.3">
      <c r="A160" s="187" t="s">
        <v>41</v>
      </c>
      <c r="B160" s="188"/>
      <c r="C160" s="188"/>
      <c r="D160" s="189"/>
    </row>
    <row r="161" spans="1:4" ht="15.75" x14ac:dyDescent="0.25">
      <c r="A161" s="78"/>
      <c r="B161" s="5"/>
      <c r="C161" s="5"/>
      <c r="D161" s="79"/>
    </row>
    <row r="162" spans="1:4" ht="15.75" x14ac:dyDescent="0.25">
      <c r="A162" s="80">
        <v>5</v>
      </c>
      <c r="B162" s="235" t="s">
        <v>2</v>
      </c>
      <c r="C162" s="160"/>
      <c r="D162" s="81" t="s">
        <v>8</v>
      </c>
    </row>
    <row r="163" spans="1:4" ht="15.75" x14ac:dyDescent="0.25">
      <c r="A163" s="1" t="s">
        <v>9</v>
      </c>
      <c r="B163" s="147" t="s">
        <v>42</v>
      </c>
      <c r="C163" s="147"/>
      <c r="D163" s="83">
        <v>97.14</v>
      </c>
    </row>
    <row r="164" spans="1:4" ht="15.75" x14ac:dyDescent="0.25">
      <c r="A164" s="1" t="s">
        <v>10</v>
      </c>
      <c r="B164" s="147" t="s">
        <v>43</v>
      </c>
      <c r="C164" s="147"/>
      <c r="D164" s="83">
        <v>0</v>
      </c>
    </row>
    <row r="165" spans="1:4" ht="15.75" x14ac:dyDescent="0.25">
      <c r="A165" s="1" t="s">
        <v>11</v>
      </c>
      <c r="B165" s="147" t="s">
        <v>44</v>
      </c>
      <c r="C165" s="147"/>
      <c r="D165" s="83">
        <v>0</v>
      </c>
    </row>
    <row r="166" spans="1:4" ht="15.75" x14ac:dyDescent="0.25">
      <c r="A166" s="2" t="s">
        <v>12</v>
      </c>
      <c r="B166" s="231" t="s">
        <v>16</v>
      </c>
      <c r="C166" s="231"/>
      <c r="D166" s="135">
        <v>0</v>
      </c>
    </row>
    <row r="167" spans="1:4" ht="15.75" x14ac:dyDescent="0.25">
      <c r="A167" s="146" t="s">
        <v>25</v>
      </c>
      <c r="B167" s="146"/>
      <c r="C167" s="146"/>
      <c r="D167" s="53">
        <f>SUM(D163:D166)</f>
        <v>97.14</v>
      </c>
    </row>
    <row r="168" spans="1:4" ht="15.75" x14ac:dyDescent="0.25">
      <c r="A168" s="68"/>
      <c r="B168" s="68"/>
      <c r="C168" s="68"/>
      <c r="D168" s="45"/>
    </row>
    <row r="169" spans="1:4" ht="27" customHeight="1" x14ac:dyDescent="0.25">
      <c r="A169" s="170" t="s">
        <v>136</v>
      </c>
      <c r="B169" s="170"/>
      <c r="C169" s="170"/>
      <c r="D169" s="170"/>
    </row>
    <row r="170" spans="1:4" ht="27" customHeight="1" x14ac:dyDescent="0.25">
      <c r="A170" s="238" t="s">
        <v>137</v>
      </c>
      <c r="B170" s="170"/>
      <c r="C170" s="170"/>
      <c r="D170" s="239"/>
    </row>
    <row r="171" spans="1:4" ht="15.75" x14ac:dyDescent="0.25">
      <c r="A171" s="240"/>
      <c r="B171" s="241"/>
      <c r="C171" s="241"/>
      <c r="D171" s="242"/>
    </row>
    <row r="172" spans="1:4" ht="16.5" thickBot="1" x14ac:dyDescent="0.3">
      <c r="A172" s="78"/>
      <c r="B172" s="5"/>
      <c r="C172" s="5"/>
      <c r="D172" s="79"/>
    </row>
    <row r="173" spans="1:4" ht="16.5" thickBot="1" x14ac:dyDescent="0.3">
      <c r="A173" s="187" t="s">
        <v>45</v>
      </c>
      <c r="B173" s="188"/>
      <c r="C173" s="188"/>
      <c r="D173" s="189"/>
    </row>
    <row r="174" spans="1:4" ht="15.75" x14ac:dyDescent="0.25">
      <c r="A174" s="78"/>
      <c r="B174" s="5"/>
      <c r="C174" s="5"/>
      <c r="D174" s="79"/>
    </row>
    <row r="175" spans="1:4" ht="15.75" x14ac:dyDescent="0.25">
      <c r="A175" s="80">
        <v>6</v>
      </c>
      <c r="B175" s="255" t="s">
        <v>3</v>
      </c>
      <c r="C175" s="256"/>
      <c r="D175" s="81" t="s">
        <v>8</v>
      </c>
    </row>
    <row r="176" spans="1:4" ht="15.75" x14ac:dyDescent="0.25">
      <c r="A176" s="1" t="s">
        <v>9</v>
      </c>
      <c r="B176" s="236" t="s">
        <v>77</v>
      </c>
      <c r="C176" s="237"/>
      <c r="D176" s="83">
        <f>(D33+D94+D106+D157+D167)*5%</f>
        <v>240.38701611260709</v>
      </c>
    </row>
    <row r="177" spans="1:4" ht="15.75" x14ac:dyDescent="0.25">
      <c r="A177" s="1" t="s">
        <v>10</v>
      </c>
      <c r="B177" s="236" t="s">
        <v>78</v>
      </c>
      <c r="C177" s="237"/>
      <c r="D177" s="97">
        <f>(D33+D94+D106+D157+D167+D176)*5%</f>
        <v>252.40636691823744</v>
      </c>
    </row>
    <row r="178" spans="1:4" ht="15.75" x14ac:dyDescent="0.25">
      <c r="A178" s="1" t="s">
        <v>11</v>
      </c>
      <c r="B178" s="236" t="s">
        <v>62</v>
      </c>
      <c r="C178" s="237"/>
      <c r="D178" s="97">
        <f>(D33+D94+D106+D157+D167+D176+D177)/0.9135*8.65%</f>
        <v>501.91151122821935</v>
      </c>
    </row>
    <row r="179" spans="1:4" ht="15.75" x14ac:dyDescent="0.25">
      <c r="A179" s="1"/>
      <c r="B179" s="236" t="s">
        <v>64</v>
      </c>
      <c r="C179" s="237"/>
      <c r="D179" s="97">
        <f>(D33+D94+D106+D157+D167+D176+D177)/0.9135*0.65%</f>
        <v>37.715893907322844</v>
      </c>
    </row>
    <row r="180" spans="1:4" ht="15.75" x14ac:dyDescent="0.25">
      <c r="A180" s="1"/>
      <c r="B180" s="236" t="s">
        <v>65</v>
      </c>
      <c r="C180" s="237"/>
      <c r="D180" s="97">
        <f>(D33+D94+D106+D157+D167+D176+D177)/0.9135*3%</f>
        <v>174.07335649533618</v>
      </c>
    </row>
    <row r="181" spans="1:4" ht="15.75" x14ac:dyDescent="0.25">
      <c r="A181" s="1"/>
      <c r="B181" s="236" t="s">
        <v>63</v>
      </c>
      <c r="C181" s="237"/>
      <c r="D181" s="97">
        <f>(D33+D94+D106+D157+D167+D176+D177)/0.9135*5%</f>
        <v>290.12226082556032</v>
      </c>
    </row>
    <row r="182" spans="1:4" ht="15.75" x14ac:dyDescent="0.25">
      <c r="A182" s="158" t="s">
        <v>25</v>
      </c>
      <c r="B182" s="159"/>
      <c r="C182" s="160"/>
      <c r="D182" s="83">
        <f>SUM(D176:D178)</f>
        <v>994.70489425906385</v>
      </c>
    </row>
    <row r="183" spans="1:4" ht="38.25" customHeight="1" x14ac:dyDescent="0.25">
      <c r="A183" s="228" t="s">
        <v>138</v>
      </c>
      <c r="B183" s="229"/>
      <c r="C183" s="229"/>
      <c r="D183" s="230"/>
    </row>
    <row r="184" spans="1:4" ht="28.5" customHeight="1" x14ac:dyDescent="0.25">
      <c r="A184" s="220" t="s">
        <v>139</v>
      </c>
      <c r="B184" s="174"/>
      <c r="C184" s="174"/>
      <c r="D184" s="221"/>
    </row>
    <row r="185" spans="1:4" ht="21.75" customHeight="1" x14ac:dyDescent="0.25">
      <c r="A185" s="225" t="s">
        <v>140</v>
      </c>
      <c r="B185" s="226"/>
      <c r="C185" s="226"/>
      <c r="D185" s="227"/>
    </row>
    <row r="186" spans="1:4" ht="25.5" customHeight="1" x14ac:dyDescent="0.25">
      <c r="A186" s="225" t="s">
        <v>141</v>
      </c>
      <c r="B186" s="226"/>
      <c r="C186" s="226"/>
      <c r="D186" s="227"/>
    </row>
    <row r="187" spans="1:4" ht="26.25" customHeight="1" x14ac:dyDescent="0.25">
      <c r="A187" s="220" t="s">
        <v>142</v>
      </c>
      <c r="B187" s="174"/>
      <c r="C187" s="174"/>
      <c r="D187" s="221"/>
    </row>
    <row r="188" spans="1:4" ht="24" customHeight="1" x14ac:dyDescent="0.25">
      <c r="A188" s="220" t="s">
        <v>143</v>
      </c>
      <c r="B188" s="174"/>
      <c r="C188" s="174"/>
      <c r="D188" s="221"/>
    </row>
    <row r="189" spans="1:4" ht="21.75" customHeight="1" x14ac:dyDescent="0.25">
      <c r="A189" s="220" t="s">
        <v>144</v>
      </c>
      <c r="B189" s="174"/>
      <c r="C189" s="174"/>
      <c r="D189" s="221"/>
    </row>
    <row r="190" spans="1:4" ht="16.5" thickBot="1" x14ac:dyDescent="0.3">
      <c r="A190" s="78"/>
      <c r="B190" s="5"/>
      <c r="C190" s="5"/>
      <c r="D190" s="79"/>
    </row>
    <row r="191" spans="1:4" ht="16.5" thickBot="1" x14ac:dyDescent="0.3">
      <c r="A191" s="187" t="s">
        <v>66</v>
      </c>
      <c r="B191" s="188"/>
      <c r="C191" s="188"/>
      <c r="D191" s="189"/>
    </row>
    <row r="192" spans="1:4" ht="15.75" x14ac:dyDescent="0.25">
      <c r="A192" s="251"/>
      <c r="B192" s="182"/>
      <c r="C192" s="182"/>
      <c r="D192" s="183"/>
    </row>
    <row r="193" spans="1:4" ht="15.75" x14ac:dyDescent="0.25">
      <c r="A193" s="80"/>
      <c r="B193" s="235" t="s">
        <v>46</v>
      </c>
      <c r="C193" s="160"/>
      <c r="D193" s="81" t="s">
        <v>8</v>
      </c>
    </row>
    <row r="194" spans="1:4" ht="15.75" x14ac:dyDescent="0.25">
      <c r="A194" s="80" t="s">
        <v>9</v>
      </c>
      <c r="B194" s="236" t="s">
        <v>6</v>
      </c>
      <c r="C194" s="237"/>
      <c r="D194" s="99">
        <f>D33</f>
        <v>2252.9</v>
      </c>
    </row>
    <row r="195" spans="1:4" ht="15.75" x14ac:dyDescent="0.25">
      <c r="A195" s="80" t="s">
        <v>10</v>
      </c>
      <c r="B195" s="236" t="s">
        <v>17</v>
      </c>
      <c r="C195" s="237"/>
      <c r="D195" s="97">
        <f>D94</f>
        <v>1951.3582575592</v>
      </c>
    </row>
    <row r="196" spans="1:4" ht="15.75" x14ac:dyDescent="0.25">
      <c r="A196" s="80" t="s">
        <v>11</v>
      </c>
      <c r="B196" s="236" t="s">
        <v>30</v>
      </c>
      <c r="C196" s="237"/>
      <c r="D196" s="97">
        <f>D106</f>
        <v>149.862908</v>
      </c>
    </row>
    <row r="197" spans="1:4" ht="15.75" x14ac:dyDescent="0.25">
      <c r="A197" s="80" t="s">
        <v>12</v>
      </c>
      <c r="B197" s="236" t="s">
        <v>32</v>
      </c>
      <c r="C197" s="237"/>
      <c r="D197" s="97">
        <f>D157</f>
        <v>356.47915669294099</v>
      </c>
    </row>
    <row r="198" spans="1:4" ht="15.75" x14ac:dyDescent="0.25">
      <c r="A198" s="80" t="s">
        <v>13</v>
      </c>
      <c r="B198" s="236" t="s">
        <v>41</v>
      </c>
      <c r="C198" s="237"/>
      <c r="D198" s="100">
        <f>D167</f>
        <v>97.14</v>
      </c>
    </row>
    <row r="199" spans="1:4" ht="15.75" x14ac:dyDescent="0.25">
      <c r="A199" s="158" t="s">
        <v>47</v>
      </c>
      <c r="B199" s="159"/>
      <c r="C199" s="160"/>
      <c r="D199" s="99">
        <f>SUM(D194:D198)</f>
        <v>4807.7403222521416</v>
      </c>
    </row>
    <row r="200" spans="1:4" ht="15.75" x14ac:dyDescent="0.25">
      <c r="A200" s="80" t="s">
        <v>14</v>
      </c>
      <c r="B200" s="249" t="s">
        <v>48</v>
      </c>
      <c r="C200" s="250"/>
      <c r="D200" s="97">
        <f>D182</f>
        <v>994.70489425906385</v>
      </c>
    </row>
    <row r="201" spans="1:4" ht="15.75" x14ac:dyDescent="0.25">
      <c r="A201" s="158" t="s">
        <v>49</v>
      </c>
      <c r="B201" s="159"/>
      <c r="C201" s="160"/>
      <c r="D201" s="82" t="str">
        <f>FIXED(D199+D200)</f>
        <v>5.802,45</v>
      </c>
    </row>
    <row r="202" spans="1:4" ht="15.75" x14ac:dyDescent="0.25">
      <c r="A202" s="78"/>
      <c r="B202" s="5"/>
      <c r="C202" s="5"/>
      <c r="D202" s="101"/>
    </row>
    <row r="203" spans="1:4" ht="16.5" thickBot="1" x14ac:dyDescent="0.3">
      <c r="A203" s="78"/>
      <c r="B203" s="5"/>
      <c r="C203" s="5"/>
      <c r="D203" s="101"/>
    </row>
    <row r="204" spans="1:4" ht="16.5" thickBot="1" x14ac:dyDescent="0.3">
      <c r="A204" s="222" t="s">
        <v>76</v>
      </c>
      <c r="B204" s="223"/>
      <c r="C204" s="223"/>
      <c r="D204" s="224"/>
    </row>
    <row r="205" spans="1:4" ht="15.75" x14ac:dyDescent="0.25">
      <c r="A205" s="213"/>
      <c r="B205" s="214"/>
      <c r="C205" s="215"/>
      <c r="D205" s="102" t="s">
        <v>8</v>
      </c>
    </row>
    <row r="206" spans="1:4" ht="15.75" x14ac:dyDescent="0.25">
      <c r="A206" s="52" t="s">
        <v>9</v>
      </c>
      <c r="B206" s="216" t="s">
        <v>174</v>
      </c>
      <c r="C206" s="217"/>
      <c r="D206" s="128" t="str">
        <f>D201</f>
        <v>5.802,45</v>
      </c>
    </row>
    <row r="207" spans="1:4" ht="16.5" thickBot="1" x14ac:dyDescent="0.3">
      <c r="A207" s="103" t="s">
        <v>10</v>
      </c>
      <c r="B207" s="218" t="s">
        <v>175</v>
      </c>
      <c r="C207" s="219"/>
      <c r="D207" s="104">
        <f>D206*12</f>
        <v>69629.399999999994</v>
      </c>
    </row>
    <row r="208" spans="1:4" ht="16.5" thickBot="1" x14ac:dyDescent="0.3">
      <c r="A208" s="126" t="s">
        <v>11</v>
      </c>
      <c r="B208" s="277" t="s">
        <v>178</v>
      </c>
      <c r="C208" s="278"/>
      <c r="D208" s="127">
        <f>D207*15</f>
        <v>1044440.9999999999</v>
      </c>
    </row>
    <row r="209" spans="1:4" ht="15.75" x14ac:dyDescent="0.25">
      <c r="A209" s="5"/>
      <c r="B209" s="5"/>
      <c r="C209" s="5"/>
      <c r="D209" s="5"/>
    </row>
    <row r="210" spans="1:4" ht="15.75" x14ac:dyDescent="0.25">
      <c r="A210" s="5"/>
      <c r="B210" s="5"/>
      <c r="C210" s="5"/>
      <c r="D210" s="5"/>
    </row>
    <row r="211" spans="1:4" ht="15.75" x14ac:dyDescent="0.25">
      <c r="A211" s="5"/>
      <c r="B211" s="5"/>
      <c r="C211" s="96"/>
      <c r="D211" s="144"/>
    </row>
    <row r="212" spans="1:4" ht="15.75" x14ac:dyDescent="0.25">
      <c r="A212" s="5"/>
      <c r="B212" s="5"/>
      <c r="C212" s="5"/>
      <c r="D212" s="5"/>
    </row>
    <row r="213" spans="1:4" ht="15.75" x14ac:dyDescent="0.25">
      <c r="A213" s="5"/>
      <c r="B213" s="5"/>
      <c r="C213" s="5"/>
      <c r="D213" s="5"/>
    </row>
    <row r="214" spans="1:4" ht="15.75" x14ac:dyDescent="0.25">
      <c r="A214" s="5"/>
      <c r="B214" s="5"/>
      <c r="C214" s="5"/>
      <c r="D214" s="5"/>
    </row>
    <row r="215" spans="1:4" ht="15.75" x14ac:dyDescent="0.25">
      <c r="A215" s="5"/>
      <c r="B215" s="5"/>
      <c r="C215" s="5"/>
      <c r="D215" s="5"/>
    </row>
    <row r="216" spans="1:4" ht="15.75" x14ac:dyDescent="0.25">
      <c r="A216" s="5"/>
      <c r="B216" s="5"/>
      <c r="C216" s="5"/>
      <c r="D216" s="5"/>
    </row>
    <row r="217" spans="1:4" ht="15.75" x14ac:dyDescent="0.25">
      <c r="A217" s="5"/>
      <c r="B217" s="5"/>
      <c r="C217" s="5"/>
      <c r="D217" s="5"/>
    </row>
    <row r="218" spans="1:4" ht="15.75" x14ac:dyDescent="0.25">
      <c r="A218" s="5"/>
      <c r="B218" s="5"/>
      <c r="C218" s="5"/>
      <c r="D218" s="5"/>
    </row>
    <row r="219" spans="1:4" ht="15.75" x14ac:dyDescent="0.25">
      <c r="A219" s="5"/>
      <c r="B219" s="5"/>
      <c r="C219" s="5"/>
      <c r="D219" s="5"/>
    </row>
    <row r="220" spans="1:4" ht="15.75" x14ac:dyDescent="0.25">
      <c r="A220" s="5"/>
      <c r="B220" s="5"/>
      <c r="C220" s="5"/>
      <c r="D220" s="5"/>
    </row>
    <row r="221" spans="1:4" ht="15.75" x14ac:dyDescent="0.25">
      <c r="A221" s="5"/>
      <c r="B221" s="5"/>
      <c r="C221" s="5"/>
      <c r="D221" s="5"/>
    </row>
    <row r="222" spans="1:4" ht="15.75" x14ac:dyDescent="0.25">
      <c r="A222" s="5"/>
      <c r="B222" s="5"/>
      <c r="C222" s="5"/>
      <c r="D222" s="5"/>
    </row>
    <row r="223" spans="1:4" ht="15.75" x14ac:dyDescent="0.25">
      <c r="A223" s="5"/>
      <c r="B223" s="5"/>
      <c r="C223" s="5"/>
      <c r="D223" s="5"/>
    </row>
    <row r="224" spans="1:4" ht="15.75" x14ac:dyDescent="0.25">
      <c r="A224" s="5"/>
      <c r="B224" s="5"/>
      <c r="C224" s="5"/>
      <c r="D224" s="5"/>
    </row>
    <row r="225" spans="1:4" ht="15.75" x14ac:dyDescent="0.25">
      <c r="A225" s="5"/>
      <c r="B225" s="5"/>
      <c r="C225" s="5"/>
      <c r="D225" s="5"/>
    </row>
    <row r="226" spans="1:4" ht="15.75" x14ac:dyDescent="0.25">
      <c r="A226" s="5"/>
      <c r="B226" s="5"/>
      <c r="C226" s="5"/>
      <c r="D226" s="5"/>
    </row>
    <row r="227" spans="1:4" ht="15.75" x14ac:dyDescent="0.25">
      <c r="A227" s="5"/>
      <c r="B227" s="5"/>
      <c r="C227" s="5"/>
      <c r="D227" s="5"/>
    </row>
    <row r="228" spans="1:4" ht="15.75" x14ac:dyDescent="0.25">
      <c r="A228" s="5"/>
      <c r="B228" s="5"/>
      <c r="C228" s="5"/>
      <c r="D228" s="5"/>
    </row>
    <row r="229" spans="1:4" ht="15.75" x14ac:dyDescent="0.25">
      <c r="A229" s="5"/>
      <c r="B229" s="5"/>
      <c r="C229" s="5"/>
      <c r="D229" s="5"/>
    </row>
    <row r="230" spans="1:4" ht="15.75" x14ac:dyDescent="0.25">
      <c r="A230" s="5"/>
      <c r="B230" s="5"/>
      <c r="C230" s="5"/>
      <c r="D230" s="5"/>
    </row>
    <row r="231" spans="1:4" ht="15.75" x14ac:dyDescent="0.25">
      <c r="A231" s="5"/>
      <c r="B231" s="5"/>
      <c r="C231" s="5"/>
      <c r="D231" s="5"/>
    </row>
    <row r="232" spans="1:4" ht="15.75" x14ac:dyDescent="0.25">
      <c r="A232" s="5"/>
      <c r="B232" s="5"/>
      <c r="C232" s="5"/>
      <c r="D232" s="5"/>
    </row>
    <row r="233" spans="1:4" ht="15.75" x14ac:dyDescent="0.25">
      <c r="A233" s="5"/>
      <c r="B233" s="5"/>
      <c r="C233" s="5"/>
      <c r="D233" s="5"/>
    </row>
    <row r="234" spans="1:4" ht="15.75" x14ac:dyDescent="0.25">
      <c r="A234" s="5"/>
      <c r="B234" s="5"/>
      <c r="C234" s="5"/>
      <c r="D234" s="5"/>
    </row>
    <row r="235" spans="1:4" ht="15.75" x14ac:dyDescent="0.25">
      <c r="A235" s="5"/>
      <c r="B235" s="5"/>
      <c r="C235" s="5"/>
      <c r="D235" s="5"/>
    </row>
    <row r="236" spans="1:4" ht="15.75" x14ac:dyDescent="0.25">
      <c r="A236" s="5"/>
      <c r="B236" s="5"/>
      <c r="C236" s="5"/>
      <c r="D236" s="5"/>
    </row>
    <row r="237" spans="1:4" ht="15.75" x14ac:dyDescent="0.25">
      <c r="A237" s="5"/>
      <c r="B237" s="5"/>
      <c r="C237" s="5"/>
      <c r="D237" s="5"/>
    </row>
    <row r="238" spans="1:4" ht="15.75" x14ac:dyDescent="0.25">
      <c r="A238" s="5"/>
      <c r="B238" s="5"/>
      <c r="C238" s="5"/>
      <c r="D238" s="5"/>
    </row>
    <row r="239" spans="1:4" ht="15.75" x14ac:dyDescent="0.25">
      <c r="A239" s="5"/>
      <c r="B239" s="5"/>
      <c r="C239" s="5"/>
      <c r="D239" s="5"/>
    </row>
    <row r="240" spans="1:4" ht="15.75" x14ac:dyDescent="0.25">
      <c r="A240" s="5"/>
      <c r="B240" s="5"/>
      <c r="C240" s="5"/>
      <c r="D240" s="5"/>
    </row>
    <row r="241" spans="1:4" ht="15.75" x14ac:dyDescent="0.25">
      <c r="A241" s="5"/>
      <c r="B241" s="5"/>
      <c r="C241" s="5"/>
      <c r="D241" s="5"/>
    </row>
    <row r="242" spans="1:4" ht="15.75" x14ac:dyDescent="0.25">
      <c r="A242" s="5"/>
      <c r="B242" s="5"/>
      <c r="C242" s="5"/>
      <c r="D242" s="5"/>
    </row>
    <row r="243" spans="1:4" ht="15.75" x14ac:dyDescent="0.25">
      <c r="A243" s="5"/>
      <c r="B243" s="5"/>
      <c r="C243" s="5"/>
      <c r="D243" s="5"/>
    </row>
    <row r="244" spans="1:4" ht="15.75" x14ac:dyDescent="0.25">
      <c r="A244" s="5"/>
      <c r="B244" s="5"/>
      <c r="C244" s="5"/>
      <c r="D244" s="5"/>
    </row>
    <row r="245" spans="1:4" ht="15.75" x14ac:dyDescent="0.25">
      <c r="A245" s="5"/>
      <c r="B245" s="5"/>
      <c r="C245" s="5"/>
      <c r="D245" s="5"/>
    </row>
    <row r="246" spans="1:4" ht="15.75" x14ac:dyDescent="0.25">
      <c r="A246" s="5"/>
      <c r="B246" s="5"/>
      <c r="C246" s="5"/>
      <c r="D246" s="5"/>
    </row>
    <row r="247" spans="1:4" ht="15.75" x14ac:dyDescent="0.25">
      <c r="A247" s="5"/>
      <c r="B247" s="5"/>
      <c r="C247" s="5"/>
      <c r="D247" s="5"/>
    </row>
    <row r="248" spans="1:4" ht="15.75" x14ac:dyDescent="0.25">
      <c r="A248" s="5"/>
      <c r="B248" s="5"/>
      <c r="C248" s="5"/>
      <c r="D248" s="5"/>
    </row>
    <row r="249" spans="1:4" ht="15.75" x14ac:dyDescent="0.25">
      <c r="A249" s="5"/>
      <c r="B249" s="5"/>
      <c r="C249" s="5"/>
      <c r="D249" s="5"/>
    </row>
    <row r="250" spans="1:4" ht="15.75" x14ac:dyDescent="0.25">
      <c r="A250" s="5"/>
      <c r="B250" s="5"/>
      <c r="C250" s="5"/>
      <c r="D250" s="5"/>
    </row>
    <row r="251" spans="1:4" ht="15.75" x14ac:dyDescent="0.25">
      <c r="A251" s="5"/>
      <c r="B251" s="5"/>
      <c r="C251" s="5"/>
      <c r="D251" s="5"/>
    </row>
    <row r="252" spans="1:4" ht="15.75" x14ac:dyDescent="0.25">
      <c r="A252" s="5"/>
      <c r="B252" s="5"/>
      <c r="C252" s="5"/>
      <c r="D252" s="5"/>
    </row>
    <row r="253" spans="1:4" ht="15.75" x14ac:dyDescent="0.25">
      <c r="A253" s="5"/>
      <c r="B253" s="5"/>
      <c r="C253" s="5"/>
      <c r="D253" s="5"/>
    </row>
    <row r="254" spans="1:4" ht="15.75" x14ac:dyDescent="0.25">
      <c r="A254" s="5"/>
      <c r="B254" s="5"/>
      <c r="C254" s="5"/>
      <c r="D254" s="5"/>
    </row>
    <row r="255" spans="1:4" ht="15.75" x14ac:dyDescent="0.25">
      <c r="A255" s="5"/>
      <c r="B255" s="5"/>
      <c r="C255" s="5"/>
      <c r="D255" s="5"/>
    </row>
    <row r="256" spans="1:4" ht="15.75" x14ac:dyDescent="0.25">
      <c r="A256" s="5"/>
      <c r="B256" s="5"/>
      <c r="C256" s="5"/>
      <c r="D256" s="5"/>
    </row>
    <row r="257" spans="1:4" ht="15.75" x14ac:dyDescent="0.25">
      <c r="A257" s="5"/>
      <c r="B257" s="5"/>
      <c r="C257" s="5"/>
      <c r="D257" s="5"/>
    </row>
    <row r="258" spans="1:4" ht="15.75" x14ac:dyDescent="0.25">
      <c r="A258" s="5"/>
      <c r="B258" s="5"/>
      <c r="C258" s="5"/>
      <c r="D258" s="5"/>
    </row>
    <row r="259" spans="1:4" ht="15.75" x14ac:dyDescent="0.25">
      <c r="A259" s="5"/>
      <c r="B259" s="5"/>
      <c r="C259" s="5"/>
      <c r="D259" s="5"/>
    </row>
    <row r="260" spans="1:4" ht="15.75" x14ac:dyDescent="0.25">
      <c r="A260" s="5"/>
      <c r="B260" s="5"/>
      <c r="C260" s="5"/>
      <c r="D260" s="5"/>
    </row>
    <row r="261" spans="1:4" ht="15.75" x14ac:dyDescent="0.25">
      <c r="A261" s="5"/>
      <c r="B261" s="5"/>
      <c r="C261" s="5"/>
      <c r="D261" s="5"/>
    </row>
    <row r="262" spans="1:4" ht="15.75" x14ac:dyDescent="0.25">
      <c r="A262" s="5"/>
      <c r="B262" s="5"/>
      <c r="C262" s="5"/>
      <c r="D262" s="5"/>
    </row>
    <row r="263" spans="1:4" ht="15.75" x14ac:dyDescent="0.25">
      <c r="A263" s="5"/>
      <c r="B263" s="5"/>
      <c r="C263" s="5"/>
      <c r="D263" s="5"/>
    </row>
    <row r="264" spans="1:4" ht="15.75" x14ac:dyDescent="0.25">
      <c r="A264" s="5"/>
      <c r="B264" s="5"/>
      <c r="C264" s="5"/>
      <c r="D264" s="5"/>
    </row>
    <row r="265" spans="1:4" ht="15.75" x14ac:dyDescent="0.25">
      <c r="A265" s="5"/>
      <c r="B265" s="5"/>
      <c r="C265" s="5"/>
      <c r="D265" s="5"/>
    </row>
    <row r="266" spans="1:4" ht="15.75" x14ac:dyDescent="0.25">
      <c r="A266" s="5"/>
      <c r="B266" s="5"/>
      <c r="C266" s="5"/>
      <c r="D266" s="5"/>
    </row>
    <row r="267" spans="1:4" ht="15.75" x14ac:dyDescent="0.25">
      <c r="A267" s="5"/>
      <c r="B267" s="5"/>
      <c r="C267" s="5"/>
      <c r="D267" s="5"/>
    </row>
    <row r="268" spans="1:4" ht="15.75" x14ac:dyDescent="0.25">
      <c r="A268" s="5"/>
      <c r="B268" s="5"/>
      <c r="C268" s="5"/>
      <c r="D268" s="5"/>
    </row>
    <row r="269" spans="1:4" ht="15.75" x14ac:dyDescent="0.25">
      <c r="A269" s="5"/>
      <c r="B269" s="5"/>
      <c r="C269" s="5"/>
      <c r="D269" s="5"/>
    </row>
    <row r="270" spans="1:4" ht="15.75" x14ac:dyDescent="0.25">
      <c r="A270" s="5"/>
      <c r="B270" s="5"/>
      <c r="C270" s="5"/>
      <c r="D270" s="5"/>
    </row>
    <row r="271" spans="1:4" ht="15.75" x14ac:dyDescent="0.25">
      <c r="A271" s="5"/>
      <c r="B271" s="5"/>
      <c r="C271" s="5"/>
      <c r="D271" s="5"/>
    </row>
    <row r="272" spans="1:4" ht="15.75" x14ac:dyDescent="0.25">
      <c r="A272" s="5"/>
      <c r="B272" s="5"/>
      <c r="C272" s="5"/>
      <c r="D272" s="5"/>
    </row>
    <row r="273" spans="1:4" ht="15.75" x14ac:dyDescent="0.25">
      <c r="A273" s="5"/>
      <c r="B273" s="5"/>
      <c r="C273" s="5"/>
      <c r="D273" s="5"/>
    </row>
    <row r="274" spans="1:4" ht="15.75" x14ac:dyDescent="0.25">
      <c r="A274" s="5"/>
      <c r="B274" s="5"/>
      <c r="C274" s="5"/>
      <c r="D274" s="5"/>
    </row>
    <row r="275" spans="1:4" ht="15.75" x14ac:dyDescent="0.25">
      <c r="A275" s="5"/>
      <c r="B275" s="5"/>
      <c r="C275" s="5"/>
      <c r="D275" s="5"/>
    </row>
    <row r="276" spans="1:4" ht="15.75" x14ac:dyDescent="0.25">
      <c r="A276" s="5"/>
      <c r="B276" s="5"/>
      <c r="C276" s="5"/>
      <c r="D276" s="5"/>
    </row>
    <row r="277" spans="1:4" ht="15.75" x14ac:dyDescent="0.25">
      <c r="A277" s="5"/>
      <c r="B277" s="5"/>
      <c r="C277" s="5"/>
      <c r="D277" s="5"/>
    </row>
    <row r="278" spans="1:4" ht="15.75" x14ac:dyDescent="0.25">
      <c r="A278" s="5"/>
      <c r="B278" s="5"/>
      <c r="C278" s="5"/>
      <c r="D278" s="5"/>
    </row>
    <row r="279" spans="1:4" ht="15.75" x14ac:dyDescent="0.25">
      <c r="A279" s="5"/>
      <c r="B279" s="5"/>
      <c r="C279" s="5"/>
      <c r="D279" s="5"/>
    </row>
    <row r="280" spans="1:4" ht="15.75" x14ac:dyDescent="0.25">
      <c r="A280" s="5"/>
      <c r="B280" s="5"/>
      <c r="C280" s="5"/>
      <c r="D280" s="5"/>
    </row>
    <row r="281" spans="1:4" ht="15.75" x14ac:dyDescent="0.25">
      <c r="A281" s="5"/>
      <c r="B281" s="5"/>
      <c r="C281" s="5"/>
      <c r="D281" s="5"/>
    </row>
    <row r="282" spans="1:4" ht="15.75" x14ac:dyDescent="0.25">
      <c r="A282" s="5"/>
      <c r="B282" s="5"/>
      <c r="C282" s="5"/>
      <c r="D282" s="5"/>
    </row>
    <row r="283" spans="1:4" ht="15.75" x14ac:dyDescent="0.25">
      <c r="A283" s="5"/>
      <c r="B283" s="5"/>
      <c r="C283" s="5"/>
      <c r="D283" s="5"/>
    </row>
    <row r="284" spans="1:4" ht="15.75" x14ac:dyDescent="0.25">
      <c r="A284" s="5"/>
      <c r="B284" s="5"/>
      <c r="C284" s="5"/>
      <c r="D284" s="5"/>
    </row>
    <row r="285" spans="1:4" ht="15.75" x14ac:dyDescent="0.25">
      <c r="A285" s="5"/>
      <c r="B285" s="5"/>
      <c r="C285" s="5"/>
      <c r="D285" s="5"/>
    </row>
    <row r="286" spans="1:4" ht="15.75" x14ac:dyDescent="0.25">
      <c r="A286" s="5"/>
      <c r="B286" s="5"/>
      <c r="C286" s="5"/>
      <c r="D286" s="5"/>
    </row>
    <row r="287" spans="1:4" ht="15.75" x14ac:dyDescent="0.25">
      <c r="A287" s="5"/>
      <c r="B287" s="5"/>
      <c r="C287" s="5"/>
      <c r="D287" s="5"/>
    </row>
    <row r="288" spans="1:4" ht="15.75" x14ac:dyDescent="0.25">
      <c r="A288" s="5"/>
      <c r="B288" s="5"/>
      <c r="C288" s="5"/>
      <c r="D288" s="5"/>
    </row>
    <row r="289" spans="1:4" ht="15.75" x14ac:dyDescent="0.25">
      <c r="A289" s="5"/>
      <c r="B289" s="5"/>
      <c r="C289" s="5"/>
      <c r="D289" s="5"/>
    </row>
    <row r="290" spans="1:4" ht="15.75" x14ac:dyDescent="0.25">
      <c r="A290" s="5"/>
      <c r="B290" s="5"/>
      <c r="C290" s="5"/>
      <c r="D290" s="5"/>
    </row>
    <row r="291" spans="1:4" ht="15.75" x14ac:dyDescent="0.25">
      <c r="A291" s="5"/>
      <c r="B291" s="5"/>
      <c r="C291" s="5"/>
      <c r="D291" s="5"/>
    </row>
    <row r="292" spans="1:4" ht="15.75" x14ac:dyDescent="0.25">
      <c r="A292" s="5"/>
      <c r="B292" s="5"/>
      <c r="C292" s="5"/>
      <c r="D292" s="5"/>
    </row>
    <row r="293" spans="1:4" ht="15.75" x14ac:dyDescent="0.25">
      <c r="A293" s="5"/>
      <c r="B293" s="5"/>
      <c r="C293" s="5"/>
      <c r="D293" s="5"/>
    </row>
    <row r="294" spans="1:4" ht="15.75" x14ac:dyDescent="0.25">
      <c r="A294" s="5"/>
      <c r="B294" s="5"/>
      <c r="C294" s="5"/>
      <c r="D294" s="5"/>
    </row>
    <row r="295" spans="1:4" ht="15.75" x14ac:dyDescent="0.25">
      <c r="A295" s="5"/>
      <c r="B295" s="5"/>
      <c r="C295" s="5"/>
      <c r="D295" s="5"/>
    </row>
    <row r="296" spans="1:4" ht="15.75" x14ac:dyDescent="0.25">
      <c r="A296" s="5"/>
      <c r="B296" s="5"/>
      <c r="C296" s="5"/>
      <c r="D296" s="5"/>
    </row>
    <row r="297" spans="1:4" ht="15.75" x14ac:dyDescent="0.25">
      <c r="A297" s="5"/>
      <c r="B297" s="5"/>
      <c r="C297" s="5"/>
      <c r="D297" s="5"/>
    </row>
    <row r="298" spans="1:4" ht="15.75" x14ac:dyDescent="0.25">
      <c r="A298" s="5"/>
      <c r="B298" s="5"/>
      <c r="C298" s="5"/>
      <c r="D298" s="5"/>
    </row>
    <row r="299" spans="1:4" ht="15.75" x14ac:dyDescent="0.25">
      <c r="A299" s="5"/>
      <c r="B299" s="5"/>
      <c r="C299" s="5"/>
      <c r="D299" s="5"/>
    </row>
    <row r="300" spans="1:4" ht="15.75" x14ac:dyDescent="0.25">
      <c r="A300" s="5"/>
      <c r="B300" s="5"/>
      <c r="C300" s="5"/>
      <c r="D300" s="5"/>
    </row>
    <row r="301" spans="1:4" ht="15.75" x14ac:dyDescent="0.25">
      <c r="A301" s="5"/>
      <c r="B301" s="5"/>
      <c r="C301" s="5"/>
      <c r="D301" s="5"/>
    </row>
    <row r="302" spans="1:4" ht="15.75" x14ac:dyDescent="0.25">
      <c r="A302" s="5"/>
      <c r="B302" s="5"/>
      <c r="C302" s="5"/>
      <c r="D302" s="5"/>
    </row>
    <row r="303" spans="1:4" ht="15.75" x14ac:dyDescent="0.25">
      <c r="A303" s="5"/>
      <c r="B303" s="5"/>
      <c r="C303" s="5"/>
      <c r="D303" s="5"/>
    </row>
    <row r="304" spans="1:4" ht="15.75" x14ac:dyDescent="0.25">
      <c r="A304" s="5"/>
      <c r="B304" s="5"/>
      <c r="C304" s="5"/>
      <c r="D304" s="5"/>
    </row>
    <row r="305" spans="1:4" ht="15.75" x14ac:dyDescent="0.25">
      <c r="A305" s="5"/>
      <c r="B305" s="5"/>
      <c r="C305" s="5"/>
      <c r="D305" s="5"/>
    </row>
    <row r="306" spans="1:4" ht="15.75" x14ac:dyDescent="0.25">
      <c r="A306" s="5"/>
      <c r="B306" s="5"/>
      <c r="C306" s="5"/>
      <c r="D306" s="5"/>
    </row>
    <row r="307" spans="1:4" ht="15.75" x14ac:dyDescent="0.25">
      <c r="A307" s="5"/>
      <c r="B307" s="5"/>
      <c r="C307" s="5"/>
      <c r="D307" s="5"/>
    </row>
    <row r="308" spans="1:4" ht="15.75" x14ac:dyDescent="0.25">
      <c r="A308" s="5"/>
      <c r="B308" s="5"/>
      <c r="C308" s="5"/>
      <c r="D308" s="5"/>
    </row>
    <row r="309" spans="1:4" ht="15.75" x14ac:dyDescent="0.25">
      <c r="A309" s="5"/>
      <c r="B309" s="5"/>
      <c r="C309" s="5"/>
      <c r="D309" s="5"/>
    </row>
    <row r="310" spans="1:4" ht="15.75" x14ac:dyDescent="0.25">
      <c r="A310" s="5"/>
      <c r="B310" s="5"/>
      <c r="C310" s="5"/>
      <c r="D310" s="5"/>
    </row>
    <row r="311" spans="1:4" ht="15.75" x14ac:dyDescent="0.25">
      <c r="A311" s="5"/>
      <c r="B311" s="5"/>
      <c r="C311" s="5"/>
      <c r="D311" s="5"/>
    </row>
    <row r="312" spans="1:4" ht="15.75" x14ac:dyDescent="0.25">
      <c r="A312" s="5"/>
      <c r="B312" s="5"/>
      <c r="C312" s="5"/>
      <c r="D312" s="5"/>
    </row>
    <row r="313" spans="1:4" ht="15.75" x14ac:dyDescent="0.25">
      <c r="A313" s="5"/>
      <c r="B313" s="5"/>
      <c r="C313" s="5"/>
      <c r="D313" s="5"/>
    </row>
    <row r="314" spans="1:4" ht="15.75" x14ac:dyDescent="0.25">
      <c r="A314" s="5"/>
      <c r="B314" s="5"/>
      <c r="C314" s="5"/>
      <c r="D314" s="5"/>
    </row>
    <row r="315" spans="1:4" ht="15.75" x14ac:dyDescent="0.25">
      <c r="A315" s="5"/>
      <c r="B315" s="5"/>
      <c r="C315" s="5"/>
      <c r="D315" s="5"/>
    </row>
    <row r="316" spans="1:4" ht="15.75" x14ac:dyDescent="0.25">
      <c r="A316" s="5"/>
      <c r="B316" s="5"/>
      <c r="C316" s="5"/>
      <c r="D316" s="5"/>
    </row>
    <row r="317" spans="1:4" ht="15.75" x14ac:dyDescent="0.25">
      <c r="A317" s="5"/>
      <c r="B317" s="5"/>
      <c r="C317" s="5"/>
      <c r="D317" s="5"/>
    </row>
    <row r="318" spans="1:4" ht="15.75" x14ac:dyDescent="0.25">
      <c r="A318" s="5"/>
      <c r="B318" s="5"/>
      <c r="C318" s="5"/>
      <c r="D318" s="5"/>
    </row>
    <row r="319" spans="1:4" ht="15.75" x14ac:dyDescent="0.25">
      <c r="A319" s="5"/>
      <c r="B319" s="5"/>
      <c r="C319" s="5"/>
      <c r="D319" s="5"/>
    </row>
    <row r="320" spans="1:4" ht="15.75" x14ac:dyDescent="0.25">
      <c r="A320" s="5"/>
      <c r="B320" s="5"/>
      <c r="C320" s="5"/>
      <c r="D320" s="5"/>
    </row>
    <row r="321" spans="1:4" ht="15.75" x14ac:dyDescent="0.25">
      <c r="A321" s="5"/>
      <c r="B321" s="5"/>
      <c r="C321" s="5"/>
      <c r="D321" s="5"/>
    </row>
    <row r="322" spans="1:4" ht="15.75" x14ac:dyDescent="0.25">
      <c r="A322" s="5"/>
      <c r="B322" s="5"/>
      <c r="C322" s="5"/>
      <c r="D322" s="5"/>
    </row>
    <row r="323" spans="1:4" ht="15.75" x14ac:dyDescent="0.25">
      <c r="A323" s="5"/>
      <c r="B323" s="5"/>
      <c r="C323" s="5"/>
      <c r="D323" s="5"/>
    </row>
    <row r="324" spans="1:4" ht="15.75" x14ac:dyDescent="0.25">
      <c r="A324" s="5"/>
      <c r="B324" s="5"/>
      <c r="C324" s="5"/>
      <c r="D324" s="5"/>
    </row>
    <row r="325" spans="1:4" ht="15.75" x14ac:dyDescent="0.25">
      <c r="A325" s="5"/>
      <c r="B325" s="5"/>
      <c r="C325" s="5"/>
      <c r="D325" s="5"/>
    </row>
    <row r="326" spans="1:4" ht="15.75" x14ac:dyDescent="0.25">
      <c r="A326" s="5"/>
      <c r="B326" s="5"/>
      <c r="C326" s="5"/>
      <c r="D326" s="5"/>
    </row>
    <row r="327" spans="1:4" ht="15.75" x14ac:dyDescent="0.25">
      <c r="A327" s="5"/>
      <c r="B327" s="5"/>
      <c r="C327" s="5"/>
      <c r="D327" s="5"/>
    </row>
    <row r="328" spans="1:4" ht="15.75" x14ac:dyDescent="0.25">
      <c r="A328" s="5"/>
      <c r="B328" s="5"/>
      <c r="C328" s="5"/>
      <c r="D328" s="5"/>
    </row>
    <row r="329" spans="1:4" ht="15.75" x14ac:dyDescent="0.25">
      <c r="A329" s="5"/>
      <c r="B329" s="5"/>
      <c r="C329" s="5"/>
      <c r="D329" s="5"/>
    </row>
    <row r="330" spans="1:4" ht="15.75" x14ac:dyDescent="0.25">
      <c r="A330" s="5"/>
      <c r="B330" s="5"/>
      <c r="C330" s="5"/>
      <c r="D330" s="5"/>
    </row>
    <row r="331" spans="1:4" ht="15.75" x14ac:dyDescent="0.25">
      <c r="A331" s="5"/>
      <c r="B331" s="5"/>
      <c r="C331" s="5"/>
      <c r="D331" s="5"/>
    </row>
    <row r="332" spans="1:4" ht="15.75" x14ac:dyDescent="0.25">
      <c r="A332" s="5"/>
      <c r="B332" s="5"/>
      <c r="C332" s="5"/>
      <c r="D332" s="5"/>
    </row>
    <row r="333" spans="1:4" ht="15.75" x14ac:dyDescent="0.25">
      <c r="A333" s="5"/>
      <c r="B333" s="5"/>
      <c r="C333" s="5"/>
      <c r="D333" s="5"/>
    </row>
    <row r="334" spans="1:4" ht="15.75" x14ac:dyDescent="0.25">
      <c r="A334" s="5"/>
      <c r="B334" s="5"/>
      <c r="C334" s="5"/>
      <c r="D334" s="5"/>
    </row>
    <row r="335" spans="1:4" ht="15.75" x14ac:dyDescent="0.25">
      <c r="A335" s="5"/>
      <c r="B335" s="5"/>
      <c r="C335" s="5"/>
      <c r="D335" s="5"/>
    </row>
    <row r="336" spans="1:4" ht="15.75" x14ac:dyDescent="0.25">
      <c r="A336" s="5"/>
      <c r="B336" s="5"/>
      <c r="C336" s="5"/>
      <c r="D336" s="5"/>
    </row>
    <row r="337" spans="1:4" ht="15.75" x14ac:dyDescent="0.25">
      <c r="A337" s="5"/>
      <c r="B337" s="5"/>
      <c r="C337" s="5"/>
      <c r="D337" s="5"/>
    </row>
    <row r="338" spans="1:4" ht="15.75" x14ac:dyDescent="0.25">
      <c r="A338" s="5"/>
      <c r="B338" s="5"/>
      <c r="C338" s="5"/>
      <c r="D338" s="5"/>
    </row>
    <row r="339" spans="1:4" ht="15.75" x14ac:dyDescent="0.25">
      <c r="A339" s="5"/>
      <c r="B339" s="5"/>
      <c r="C339" s="5"/>
      <c r="D339" s="5"/>
    </row>
    <row r="340" spans="1:4" ht="15.75" x14ac:dyDescent="0.25">
      <c r="A340" s="5"/>
      <c r="B340" s="5"/>
      <c r="C340" s="5"/>
      <c r="D340" s="5"/>
    </row>
    <row r="341" spans="1:4" ht="15.75" x14ac:dyDescent="0.25">
      <c r="A341" s="5"/>
      <c r="B341" s="5"/>
      <c r="C341" s="5"/>
      <c r="D341" s="5"/>
    </row>
    <row r="342" spans="1:4" ht="15.75" x14ac:dyDescent="0.25">
      <c r="A342" s="5"/>
      <c r="B342" s="5"/>
      <c r="C342" s="5"/>
      <c r="D342" s="5"/>
    </row>
    <row r="343" spans="1:4" ht="15.75" x14ac:dyDescent="0.25">
      <c r="A343" s="5"/>
      <c r="B343" s="5"/>
      <c r="C343" s="5"/>
      <c r="D343" s="5"/>
    </row>
    <row r="344" spans="1:4" ht="15.75" x14ac:dyDescent="0.25">
      <c r="A344" s="5"/>
      <c r="B344" s="5"/>
      <c r="C344" s="5"/>
      <c r="D344" s="5"/>
    </row>
    <row r="345" spans="1:4" ht="15.75" x14ac:dyDescent="0.25">
      <c r="A345" s="5"/>
      <c r="B345" s="5"/>
      <c r="C345" s="5"/>
      <c r="D345" s="5"/>
    </row>
    <row r="346" spans="1:4" ht="15.75" x14ac:dyDescent="0.25">
      <c r="A346" s="5"/>
      <c r="B346" s="5"/>
      <c r="C346" s="5"/>
      <c r="D346" s="5"/>
    </row>
    <row r="347" spans="1:4" ht="15.75" x14ac:dyDescent="0.25">
      <c r="A347" s="5"/>
      <c r="B347" s="5"/>
      <c r="C347" s="5"/>
      <c r="D347" s="5"/>
    </row>
    <row r="348" spans="1:4" ht="15.75" x14ac:dyDescent="0.25">
      <c r="A348" s="5"/>
      <c r="B348" s="5"/>
      <c r="C348" s="5"/>
      <c r="D348" s="5"/>
    </row>
    <row r="349" spans="1:4" ht="15.75" x14ac:dyDescent="0.25">
      <c r="A349" s="5"/>
      <c r="B349" s="5"/>
      <c r="C349" s="5"/>
      <c r="D349" s="5"/>
    </row>
    <row r="350" spans="1:4" ht="15.75" x14ac:dyDescent="0.25">
      <c r="A350" s="5"/>
      <c r="B350" s="5"/>
      <c r="C350" s="5"/>
      <c r="D350" s="5"/>
    </row>
    <row r="351" spans="1:4" ht="15.75" x14ac:dyDescent="0.25">
      <c r="A351" s="5"/>
      <c r="B351" s="5"/>
      <c r="C351" s="5"/>
      <c r="D351" s="5"/>
    </row>
    <row r="352" spans="1:4" ht="15.75" x14ac:dyDescent="0.25">
      <c r="A352" s="5"/>
      <c r="B352" s="5"/>
      <c r="C352" s="5"/>
      <c r="D352" s="5"/>
    </row>
    <row r="353" spans="1:4" ht="15.75" x14ac:dyDescent="0.25">
      <c r="A353" s="5"/>
      <c r="B353" s="5"/>
      <c r="C353" s="5"/>
      <c r="D353" s="5"/>
    </row>
    <row r="354" spans="1:4" ht="15.75" x14ac:dyDescent="0.25">
      <c r="A354" s="5"/>
      <c r="B354" s="5"/>
      <c r="C354" s="5"/>
      <c r="D354" s="5"/>
    </row>
    <row r="355" spans="1:4" ht="15.75" x14ac:dyDescent="0.25">
      <c r="A355" s="5"/>
      <c r="B355" s="5"/>
      <c r="C355" s="5"/>
      <c r="D355" s="5"/>
    </row>
    <row r="356" spans="1:4" ht="15.75" x14ac:dyDescent="0.25">
      <c r="A356" s="5"/>
      <c r="B356" s="5"/>
      <c r="C356" s="5"/>
      <c r="D356" s="5"/>
    </row>
    <row r="357" spans="1:4" ht="15.75" x14ac:dyDescent="0.25">
      <c r="A357" s="5"/>
      <c r="B357" s="5"/>
      <c r="C357" s="5"/>
      <c r="D357" s="5"/>
    </row>
    <row r="358" spans="1:4" ht="15.75" x14ac:dyDescent="0.25">
      <c r="A358" s="5"/>
      <c r="B358" s="5"/>
      <c r="C358" s="5"/>
      <c r="D358" s="5"/>
    </row>
    <row r="359" spans="1:4" ht="15.75" x14ac:dyDescent="0.25">
      <c r="A359" s="5"/>
      <c r="B359" s="5"/>
      <c r="C359" s="5"/>
      <c r="D359" s="5"/>
    </row>
    <row r="360" spans="1:4" ht="15.75" x14ac:dyDescent="0.25">
      <c r="A360" s="5"/>
      <c r="B360" s="5"/>
      <c r="C360" s="5"/>
      <c r="D360" s="5"/>
    </row>
    <row r="361" spans="1:4" ht="15.75" x14ac:dyDescent="0.25">
      <c r="A361" s="5"/>
      <c r="B361" s="5"/>
      <c r="C361" s="5"/>
      <c r="D361" s="5"/>
    </row>
    <row r="362" spans="1:4" ht="15.75" x14ac:dyDescent="0.25">
      <c r="A362" s="5"/>
      <c r="B362" s="5"/>
      <c r="C362" s="5"/>
      <c r="D362" s="5"/>
    </row>
    <row r="363" spans="1:4" ht="15.75" x14ac:dyDescent="0.25">
      <c r="A363" s="5"/>
      <c r="B363" s="5"/>
      <c r="C363" s="5"/>
      <c r="D363" s="5"/>
    </row>
    <row r="364" spans="1:4" ht="15.75" x14ac:dyDescent="0.25">
      <c r="A364" s="5"/>
      <c r="B364" s="5"/>
      <c r="C364" s="5"/>
      <c r="D364" s="5"/>
    </row>
    <row r="365" spans="1:4" ht="15.75" x14ac:dyDescent="0.25">
      <c r="A365" s="5"/>
      <c r="B365" s="5"/>
      <c r="C365" s="5"/>
      <c r="D365" s="5"/>
    </row>
    <row r="366" spans="1:4" ht="15.75" x14ac:dyDescent="0.25">
      <c r="A366" s="5"/>
      <c r="B366" s="5"/>
      <c r="C366" s="5"/>
      <c r="D366" s="5"/>
    </row>
    <row r="367" spans="1:4" ht="15.75" x14ac:dyDescent="0.25">
      <c r="A367" s="5"/>
      <c r="B367" s="5"/>
      <c r="C367" s="5"/>
      <c r="D367" s="5"/>
    </row>
    <row r="368" spans="1:4" ht="15.75" x14ac:dyDescent="0.25">
      <c r="A368" s="5"/>
      <c r="B368" s="5"/>
      <c r="C368" s="5"/>
      <c r="D368" s="5"/>
    </row>
    <row r="369" spans="1:4" ht="15.75" x14ac:dyDescent="0.25">
      <c r="A369" s="5"/>
      <c r="B369" s="5"/>
      <c r="C369" s="5"/>
      <c r="D369" s="5"/>
    </row>
    <row r="370" spans="1:4" ht="15.75" x14ac:dyDescent="0.25">
      <c r="A370" s="5"/>
      <c r="B370" s="5"/>
      <c r="C370" s="5"/>
      <c r="D370" s="5"/>
    </row>
    <row r="371" spans="1:4" ht="15.75" x14ac:dyDescent="0.25">
      <c r="A371" s="5"/>
      <c r="B371" s="5"/>
      <c r="C371" s="5"/>
      <c r="D371" s="5"/>
    </row>
    <row r="372" spans="1:4" ht="15.75" x14ac:dyDescent="0.25">
      <c r="A372" s="5"/>
      <c r="B372" s="5"/>
      <c r="C372" s="5"/>
      <c r="D372" s="5"/>
    </row>
    <row r="373" spans="1:4" ht="15.75" x14ac:dyDescent="0.25">
      <c r="A373" s="5"/>
      <c r="B373" s="5"/>
      <c r="C373" s="5"/>
      <c r="D373" s="5"/>
    </row>
    <row r="374" spans="1:4" ht="15.75" x14ac:dyDescent="0.25">
      <c r="A374" s="5"/>
      <c r="B374" s="5"/>
      <c r="C374" s="5"/>
      <c r="D374" s="5"/>
    </row>
    <row r="375" spans="1:4" ht="15.75" x14ac:dyDescent="0.25">
      <c r="A375" s="5"/>
      <c r="B375" s="5"/>
      <c r="C375" s="5"/>
      <c r="D375" s="5"/>
    </row>
    <row r="376" spans="1:4" ht="15.75" x14ac:dyDescent="0.25">
      <c r="A376" s="5"/>
      <c r="B376" s="5"/>
      <c r="C376" s="5"/>
      <c r="D376" s="5"/>
    </row>
    <row r="377" spans="1:4" ht="15.75" x14ac:dyDescent="0.25">
      <c r="A377" s="5"/>
      <c r="B377" s="5"/>
      <c r="C377" s="5"/>
      <c r="D377" s="5"/>
    </row>
    <row r="378" spans="1:4" ht="15.75" x14ac:dyDescent="0.25">
      <c r="A378" s="5"/>
      <c r="B378" s="5"/>
      <c r="C378" s="5"/>
      <c r="D378" s="5"/>
    </row>
    <row r="379" spans="1:4" ht="15.75" x14ac:dyDescent="0.25">
      <c r="A379" s="5"/>
      <c r="B379" s="5"/>
      <c r="C379" s="5"/>
      <c r="D379" s="5"/>
    </row>
    <row r="380" spans="1:4" ht="15.75" x14ac:dyDescent="0.25">
      <c r="A380" s="5"/>
      <c r="B380" s="5"/>
      <c r="C380" s="5"/>
      <c r="D380" s="5"/>
    </row>
    <row r="381" spans="1:4" ht="15.75" x14ac:dyDescent="0.25">
      <c r="A381" s="5"/>
      <c r="B381" s="5"/>
      <c r="C381" s="5"/>
      <c r="D381" s="5"/>
    </row>
    <row r="382" spans="1:4" ht="15.75" x14ac:dyDescent="0.25">
      <c r="A382" s="5"/>
      <c r="B382" s="5"/>
      <c r="C382" s="5"/>
      <c r="D382" s="5"/>
    </row>
    <row r="383" spans="1:4" ht="15.75" x14ac:dyDescent="0.25">
      <c r="A383" s="5"/>
      <c r="B383" s="5"/>
      <c r="C383" s="5"/>
      <c r="D383" s="5"/>
    </row>
    <row r="384" spans="1:4" ht="15.75" x14ac:dyDescent="0.25">
      <c r="A384" s="5"/>
      <c r="B384" s="5"/>
      <c r="C384" s="5"/>
      <c r="D384" s="5"/>
    </row>
    <row r="385" spans="1:4" ht="15.75" x14ac:dyDescent="0.25">
      <c r="A385" s="5"/>
      <c r="B385" s="5"/>
      <c r="C385" s="5"/>
      <c r="D385" s="5"/>
    </row>
    <row r="386" spans="1:4" ht="15.75" x14ac:dyDescent="0.25">
      <c r="A386" s="5"/>
      <c r="B386" s="5"/>
      <c r="C386" s="5"/>
      <c r="D386" s="5"/>
    </row>
    <row r="387" spans="1:4" ht="15.75" x14ac:dyDescent="0.25">
      <c r="A387" s="5"/>
      <c r="B387" s="5"/>
      <c r="C387" s="5"/>
      <c r="D387" s="5"/>
    </row>
    <row r="388" spans="1:4" ht="15.75" x14ac:dyDescent="0.25">
      <c r="A388" s="5"/>
      <c r="B388" s="5"/>
      <c r="C388" s="5"/>
      <c r="D388" s="5"/>
    </row>
    <row r="389" spans="1:4" ht="15.75" x14ac:dyDescent="0.25">
      <c r="A389" s="5"/>
      <c r="B389" s="5"/>
      <c r="C389" s="5"/>
      <c r="D389" s="5"/>
    </row>
    <row r="390" spans="1:4" ht="15.75" x14ac:dyDescent="0.25">
      <c r="A390" s="5"/>
      <c r="B390" s="5"/>
      <c r="C390" s="5"/>
      <c r="D390" s="5"/>
    </row>
    <row r="391" spans="1:4" ht="15.75" x14ac:dyDescent="0.25">
      <c r="A391" s="5"/>
      <c r="B391" s="5"/>
      <c r="C391" s="5"/>
      <c r="D391" s="5"/>
    </row>
    <row r="392" spans="1:4" ht="15.75" x14ac:dyDescent="0.25">
      <c r="A392" s="5"/>
      <c r="B392" s="5"/>
      <c r="C392" s="5"/>
      <c r="D392" s="5"/>
    </row>
    <row r="393" spans="1:4" ht="15.75" x14ac:dyDescent="0.25">
      <c r="A393" s="5"/>
      <c r="B393" s="5"/>
      <c r="C393" s="5"/>
      <c r="D393" s="5"/>
    </row>
    <row r="394" spans="1:4" ht="15.75" x14ac:dyDescent="0.25">
      <c r="A394" s="5"/>
      <c r="B394" s="5"/>
      <c r="C394" s="5"/>
      <c r="D394" s="5"/>
    </row>
    <row r="395" spans="1:4" ht="15.75" x14ac:dyDescent="0.25">
      <c r="A395" s="5"/>
      <c r="B395" s="5"/>
      <c r="C395" s="5"/>
      <c r="D395" s="5"/>
    </row>
    <row r="396" spans="1:4" ht="15.75" x14ac:dyDescent="0.25">
      <c r="A396" s="5"/>
      <c r="B396" s="5"/>
      <c r="C396" s="5"/>
      <c r="D396" s="5"/>
    </row>
    <row r="397" spans="1:4" ht="15.75" x14ac:dyDescent="0.25">
      <c r="A397" s="5"/>
      <c r="B397" s="5"/>
      <c r="C397" s="5"/>
      <c r="D397" s="5"/>
    </row>
    <row r="398" spans="1:4" ht="15.75" x14ac:dyDescent="0.25">
      <c r="A398" s="5"/>
      <c r="B398" s="5"/>
      <c r="C398" s="5"/>
      <c r="D398" s="5"/>
    </row>
    <row r="399" spans="1:4" ht="15.75" x14ac:dyDescent="0.25">
      <c r="A399" s="5"/>
      <c r="B399" s="5"/>
      <c r="C399" s="5"/>
      <c r="D399" s="5"/>
    </row>
    <row r="400" spans="1:4" ht="15.75" x14ac:dyDescent="0.25">
      <c r="A400" s="5"/>
      <c r="B400" s="5"/>
      <c r="C400" s="5"/>
      <c r="D400" s="5"/>
    </row>
    <row r="401" spans="1:4" ht="15.75" x14ac:dyDescent="0.25">
      <c r="A401" s="5"/>
      <c r="B401" s="5"/>
      <c r="C401" s="5"/>
      <c r="D401" s="5"/>
    </row>
    <row r="402" spans="1:4" ht="15.75" x14ac:dyDescent="0.25">
      <c r="A402" s="5"/>
      <c r="B402" s="5"/>
      <c r="C402" s="5"/>
      <c r="D402" s="5"/>
    </row>
    <row r="403" spans="1:4" ht="15.75" x14ac:dyDescent="0.25">
      <c r="A403" s="5"/>
      <c r="B403" s="5"/>
      <c r="C403" s="5"/>
      <c r="D403" s="5"/>
    </row>
    <row r="404" spans="1:4" ht="15.75" x14ac:dyDescent="0.25">
      <c r="A404" s="5"/>
      <c r="B404" s="5"/>
      <c r="C404" s="5"/>
      <c r="D404" s="5"/>
    </row>
    <row r="405" spans="1:4" ht="15.75" x14ac:dyDescent="0.25">
      <c r="A405" s="5"/>
      <c r="B405" s="5"/>
      <c r="C405" s="5"/>
      <c r="D405" s="5"/>
    </row>
    <row r="406" spans="1:4" ht="15.75" x14ac:dyDescent="0.25">
      <c r="A406" s="5"/>
      <c r="B406" s="5"/>
      <c r="C406" s="5"/>
      <c r="D406" s="5"/>
    </row>
    <row r="407" spans="1:4" ht="15.75" x14ac:dyDescent="0.25">
      <c r="A407" s="5"/>
      <c r="B407" s="5"/>
      <c r="C407" s="5"/>
      <c r="D407" s="5"/>
    </row>
    <row r="408" spans="1:4" ht="15.75" x14ac:dyDescent="0.25">
      <c r="A408" s="5"/>
      <c r="B408" s="5"/>
      <c r="C408" s="5"/>
      <c r="D408" s="5"/>
    </row>
    <row r="409" spans="1:4" ht="15.75" x14ac:dyDescent="0.25">
      <c r="A409" s="5"/>
      <c r="B409" s="5"/>
      <c r="C409" s="5"/>
      <c r="D409" s="5"/>
    </row>
    <row r="410" spans="1:4" ht="15.75" x14ac:dyDescent="0.25">
      <c r="A410" s="5"/>
      <c r="B410" s="5"/>
      <c r="C410" s="5"/>
      <c r="D410" s="5"/>
    </row>
    <row r="411" spans="1:4" ht="15.75" x14ac:dyDescent="0.25">
      <c r="A411" s="5"/>
      <c r="B411" s="5"/>
      <c r="C411" s="5"/>
      <c r="D411" s="5"/>
    </row>
    <row r="412" spans="1:4" ht="15.75" x14ac:dyDescent="0.25">
      <c r="A412" s="5"/>
      <c r="B412" s="5"/>
      <c r="C412" s="5"/>
      <c r="D412" s="5"/>
    </row>
    <row r="413" spans="1:4" ht="15.75" x14ac:dyDescent="0.25">
      <c r="A413" s="5"/>
      <c r="B413" s="5"/>
      <c r="C413" s="5"/>
      <c r="D413" s="5"/>
    </row>
    <row r="414" spans="1:4" ht="15.75" x14ac:dyDescent="0.25">
      <c r="A414" s="5"/>
      <c r="B414" s="5"/>
      <c r="C414" s="5"/>
      <c r="D414" s="5"/>
    </row>
    <row r="415" spans="1:4" ht="15.75" x14ac:dyDescent="0.25">
      <c r="A415" s="5"/>
      <c r="B415" s="5"/>
      <c r="C415" s="5"/>
      <c r="D415" s="5"/>
    </row>
    <row r="416" spans="1:4" ht="15.75" x14ac:dyDescent="0.25">
      <c r="A416" s="5"/>
      <c r="B416" s="5"/>
      <c r="C416" s="5"/>
      <c r="D416" s="5"/>
    </row>
    <row r="417" spans="1:4" ht="15.75" x14ac:dyDescent="0.25">
      <c r="A417" s="5"/>
      <c r="B417" s="5"/>
      <c r="C417" s="5"/>
      <c r="D417" s="5"/>
    </row>
    <row r="418" spans="1:4" ht="15.75" x14ac:dyDescent="0.25">
      <c r="A418" s="5"/>
      <c r="B418" s="5"/>
      <c r="C418" s="5"/>
      <c r="D418" s="5"/>
    </row>
    <row r="419" spans="1:4" ht="15.75" x14ac:dyDescent="0.25">
      <c r="A419" s="5"/>
      <c r="B419" s="5"/>
      <c r="C419" s="5"/>
      <c r="D419" s="5"/>
    </row>
    <row r="420" spans="1:4" ht="15.75" x14ac:dyDescent="0.25">
      <c r="A420" s="5"/>
      <c r="B420" s="5"/>
      <c r="C420" s="5"/>
      <c r="D420" s="5"/>
    </row>
    <row r="421" spans="1:4" ht="15.75" x14ac:dyDescent="0.25">
      <c r="A421" s="5"/>
      <c r="B421" s="5"/>
      <c r="C421" s="5"/>
      <c r="D421" s="5"/>
    </row>
    <row r="422" spans="1:4" ht="15.75" x14ac:dyDescent="0.25">
      <c r="A422" s="5"/>
      <c r="B422" s="5"/>
      <c r="C422" s="5"/>
      <c r="D422" s="5"/>
    </row>
    <row r="423" spans="1:4" ht="15.75" x14ac:dyDescent="0.25">
      <c r="A423" s="5"/>
      <c r="B423" s="5"/>
      <c r="C423" s="5"/>
      <c r="D423" s="5"/>
    </row>
    <row r="424" spans="1:4" ht="15.75" x14ac:dyDescent="0.25">
      <c r="A424" s="5"/>
      <c r="B424" s="5"/>
      <c r="C424" s="5"/>
      <c r="D424" s="5"/>
    </row>
    <row r="425" spans="1:4" ht="15.75" x14ac:dyDescent="0.25">
      <c r="A425" s="5"/>
      <c r="B425" s="5"/>
      <c r="C425" s="5"/>
      <c r="D425" s="5"/>
    </row>
    <row r="426" spans="1:4" ht="15.75" x14ac:dyDescent="0.25">
      <c r="A426" s="5"/>
      <c r="B426" s="5"/>
      <c r="C426" s="5"/>
      <c r="D426" s="5"/>
    </row>
    <row r="427" spans="1:4" ht="15.75" x14ac:dyDescent="0.25">
      <c r="A427" s="5"/>
      <c r="B427" s="5"/>
      <c r="C427" s="5"/>
      <c r="D427" s="5"/>
    </row>
    <row r="428" spans="1:4" ht="15.75" x14ac:dyDescent="0.25">
      <c r="A428" s="5"/>
      <c r="B428" s="5"/>
      <c r="C428" s="5"/>
      <c r="D428" s="5"/>
    </row>
    <row r="429" spans="1:4" ht="15.75" x14ac:dyDescent="0.25">
      <c r="A429" s="5"/>
      <c r="B429" s="5"/>
      <c r="C429" s="5"/>
      <c r="D429" s="5"/>
    </row>
    <row r="430" spans="1:4" ht="15.75" x14ac:dyDescent="0.25">
      <c r="A430" s="5"/>
      <c r="B430" s="5"/>
      <c r="C430" s="5"/>
      <c r="D430" s="5"/>
    </row>
    <row r="431" spans="1:4" ht="15.75" x14ac:dyDescent="0.25">
      <c r="A431" s="5"/>
      <c r="B431" s="5"/>
      <c r="C431" s="5"/>
      <c r="D431" s="5"/>
    </row>
    <row r="432" spans="1:4" ht="15.75" x14ac:dyDescent="0.25">
      <c r="A432" s="5"/>
      <c r="B432" s="5"/>
      <c r="C432" s="5"/>
      <c r="D432" s="5"/>
    </row>
    <row r="433" spans="1:4" ht="15.75" x14ac:dyDescent="0.25">
      <c r="A433" s="5"/>
      <c r="B433" s="5"/>
      <c r="C433" s="5"/>
      <c r="D433" s="5"/>
    </row>
    <row r="434" spans="1:4" ht="15.75" x14ac:dyDescent="0.25">
      <c r="A434" s="5"/>
      <c r="B434" s="5"/>
      <c r="C434" s="5"/>
      <c r="D434" s="5"/>
    </row>
    <row r="435" spans="1:4" ht="15.75" x14ac:dyDescent="0.25">
      <c r="A435" s="5"/>
      <c r="B435" s="5"/>
      <c r="C435" s="5"/>
      <c r="D435" s="5"/>
    </row>
    <row r="436" spans="1:4" ht="15.75" x14ac:dyDescent="0.25">
      <c r="A436" s="5"/>
      <c r="B436" s="5"/>
      <c r="C436" s="5"/>
      <c r="D436" s="5"/>
    </row>
    <row r="437" spans="1:4" ht="15.75" x14ac:dyDescent="0.25">
      <c r="A437" s="5"/>
      <c r="B437" s="5"/>
      <c r="C437" s="5"/>
      <c r="D437" s="5"/>
    </row>
    <row r="438" spans="1:4" ht="15.75" x14ac:dyDescent="0.25">
      <c r="A438" s="5"/>
      <c r="B438" s="5"/>
      <c r="C438" s="5"/>
      <c r="D438" s="5"/>
    </row>
    <row r="439" spans="1:4" ht="15.75" x14ac:dyDescent="0.25">
      <c r="A439" s="5"/>
      <c r="B439" s="5"/>
      <c r="C439" s="5"/>
      <c r="D439" s="5"/>
    </row>
    <row r="440" spans="1:4" ht="15.75" x14ac:dyDescent="0.25">
      <c r="A440" s="5"/>
      <c r="B440" s="5"/>
      <c r="C440" s="5"/>
      <c r="D440" s="5"/>
    </row>
    <row r="441" spans="1:4" ht="15.75" x14ac:dyDescent="0.25">
      <c r="A441" s="5"/>
      <c r="B441" s="5"/>
      <c r="C441" s="5"/>
      <c r="D441" s="5"/>
    </row>
    <row r="442" spans="1:4" ht="15.75" x14ac:dyDescent="0.25">
      <c r="A442" s="5"/>
      <c r="B442" s="5"/>
      <c r="C442" s="5"/>
      <c r="D442" s="5"/>
    </row>
    <row r="443" spans="1:4" ht="15.75" x14ac:dyDescent="0.25">
      <c r="A443" s="5"/>
      <c r="B443" s="5"/>
      <c r="C443" s="5"/>
      <c r="D443" s="5"/>
    </row>
    <row r="444" spans="1:4" ht="15.75" x14ac:dyDescent="0.25">
      <c r="A444" s="5"/>
      <c r="B444" s="5"/>
      <c r="C444" s="5"/>
      <c r="D444" s="5"/>
    </row>
    <row r="445" spans="1:4" ht="15.75" x14ac:dyDescent="0.25">
      <c r="A445" s="5"/>
      <c r="B445" s="5"/>
      <c r="C445" s="5"/>
      <c r="D445" s="5"/>
    </row>
    <row r="446" spans="1:4" ht="15.75" x14ac:dyDescent="0.25">
      <c r="A446" s="5"/>
      <c r="B446" s="5"/>
      <c r="C446" s="5"/>
      <c r="D446" s="5"/>
    </row>
    <row r="447" spans="1:4" ht="15.75" x14ac:dyDescent="0.25">
      <c r="A447" s="5"/>
      <c r="B447" s="5"/>
      <c r="C447" s="5"/>
      <c r="D447" s="5"/>
    </row>
    <row r="448" spans="1:4" ht="15.75" x14ac:dyDescent="0.25">
      <c r="A448" s="5"/>
      <c r="B448" s="5"/>
      <c r="C448" s="5"/>
      <c r="D448" s="5"/>
    </row>
    <row r="449" spans="1:4" ht="15.75" x14ac:dyDescent="0.25">
      <c r="A449" s="5"/>
      <c r="B449" s="5"/>
      <c r="C449" s="5"/>
      <c r="D449" s="5"/>
    </row>
    <row r="450" spans="1:4" ht="15.75" x14ac:dyDescent="0.25">
      <c r="A450" s="5"/>
      <c r="B450" s="5"/>
      <c r="C450" s="5"/>
      <c r="D450" s="5"/>
    </row>
    <row r="451" spans="1:4" ht="15.75" x14ac:dyDescent="0.25">
      <c r="A451" s="5"/>
      <c r="B451" s="5"/>
      <c r="C451" s="5"/>
      <c r="D451" s="5"/>
    </row>
    <row r="452" spans="1:4" ht="15.75" x14ac:dyDescent="0.25">
      <c r="A452" s="5"/>
      <c r="B452" s="5"/>
      <c r="C452" s="5"/>
      <c r="D452" s="5"/>
    </row>
    <row r="453" spans="1:4" ht="15.75" x14ac:dyDescent="0.25">
      <c r="A453" s="5"/>
      <c r="B453" s="5"/>
      <c r="C453" s="5"/>
      <c r="D453" s="5"/>
    </row>
    <row r="454" spans="1:4" ht="15.75" x14ac:dyDescent="0.25">
      <c r="A454" s="5"/>
      <c r="B454" s="5"/>
      <c r="C454" s="5"/>
      <c r="D454" s="5"/>
    </row>
    <row r="455" spans="1:4" ht="15.75" x14ac:dyDescent="0.25">
      <c r="A455" s="5"/>
      <c r="B455" s="5"/>
      <c r="C455" s="5"/>
      <c r="D455" s="5"/>
    </row>
    <row r="456" spans="1:4" ht="15.75" x14ac:dyDescent="0.25">
      <c r="A456" s="5"/>
      <c r="B456" s="5"/>
      <c r="C456" s="5"/>
      <c r="D456" s="5"/>
    </row>
    <row r="457" spans="1:4" ht="15.75" x14ac:dyDescent="0.25">
      <c r="A457" s="5"/>
      <c r="B457" s="5"/>
      <c r="C457" s="5"/>
      <c r="D457" s="5"/>
    </row>
    <row r="458" spans="1:4" ht="15.75" x14ac:dyDescent="0.25">
      <c r="A458" s="5"/>
      <c r="B458" s="5"/>
      <c r="C458" s="5"/>
      <c r="D458" s="5"/>
    </row>
    <row r="459" spans="1:4" ht="15.75" x14ac:dyDescent="0.25">
      <c r="A459" s="5"/>
      <c r="B459" s="5"/>
      <c r="C459" s="5"/>
      <c r="D459" s="5"/>
    </row>
    <row r="460" spans="1:4" ht="15.75" x14ac:dyDescent="0.25">
      <c r="A460" s="5"/>
      <c r="B460" s="5"/>
      <c r="C460" s="5"/>
      <c r="D460" s="5"/>
    </row>
    <row r="461" spans="1:4" ht="15.75" x14ac:dyDescent="0.25">
      <c r="A461" s="5"/>
      <c r="B461" s="5"/>
      <c r="C461" s="5"/>
      <c r="D461" s="5"/>
    </row>
    <row r="462" spans="1:4" ht="15.75" x14ac:dyDescent="0.25">
      <c r="A462" s="5"/>
      <c r="B462" s="5"/>
      <c r="C462" s="5"/>
      <c r="D462" s="5"/>
    </row>
    <row r="463" spans="1:4" ht="15.75" x14ac:dyDescent="0.25">
      <c r="A463" s="5"/>
      <c r="B463" s="5"/>
      <c r="C463" s="5"/>
      <c r="D463" s="5"/>
    </row>
    <row r="464" spans="1:4" ht="15.75" x14ac:dyDescent="0.25">
      <c r="A464" s="5"/>
      <c r="B464" s="5"/>
      <c r="C464" s="5"/>
      <c r="D464" s="5"/>
    </row>
    <row r="465" spans="1:4" ht="15.75" x14ac:dyDescent="0.25">
      <c r="A465" s="5"/>
      <c r="B465" s="5"/>
      <c r="C465" s="5"/>
      <c r="D465" s="5"/>
    </row>
    <row r="466" spans="1:4" ht="15.75" x14ac:dyDescent="0.25">
      <c r="A466" s="5"/>
      <c r="B466" s="5"/>
      <c r="C466" s="5"/>
      <c r="D466" s="5"/>
    </row>
    <row r="467" spans="1:4" ht="15.75" x14ac:dyDescent="0.25">
      <c r="A467" s="5"/>
      <c r="B467" s="5"/>
      <c r="C467" s="5"/>
      <c r="D467" s="5"/>
    </row>
    <row r="468" spans="1:4" ht="15.75" x14ac:dyDescent="0.25">
      <c r="A468" s="5"/>
      <c r="B468" s="5"/>
      <c r="C468" s="5"/>
      <c r="D468" s="5"/>
    </row>
    <row r="469" spans="1:4" ht="15.75" x14ac:dyDescent="0.25">
      <c r="A469" s="5"/>
      <c r="B469" s="5"/>
      <c r="C469" s="5"/>
      <c r="D469" s="5"/>
    </row>
    <row r="470" spans="1:4" ht="15.75" x14ac:dyDescent="0.25">
      <c r="A470" s="5"/>
      <c r="B470" s="5"/>
      <c r="C470" s="5"/>
      <c r="D470" s="5"/>
    </row>
    <row r="471" spans="1:4" ht="15.75" x14ac:dyDescent="0.25">
      <c r="A471" s="5"/>
      <c r="B471" s="5"/>
      <c r="C471" s="5"/>
      <c r="D471" s="5"/>
    </row>
    <row r="472" spans="1:4" ht="15.75" x14ac:dyDescent="0.25">
      <c r="A472" s="5"/>
      <c r="B472" s="5"/>
      <c r="C472" s="5"/>
      <c r="D472" s="5"/>
    </row>
    <row r="473" spans="1:4" ht="15.75" x14ac:dyDescent="0.25">
      <c r="A473" s="5"/>
      <c r="B473" s="5"/>
      <c r="C473" s="5"/>
      <c r="D473" s="5"/>
    </row>
    <row r="474" spans="1:4" ht="15.75" x14ac:dyDescent="0.25">
      <c r="A474" s="5"/>
      <c r="B474" s="5"/>
      <c r="C474" s="5"/>
      <c r="D474" s="5"/>
    </row>
    <row r="475" spans="1:4" ht="15.75" x14ac:dyDescent="0.25">
      <c r="A475" s="5"/>
      <c r="B475" s="5"/>
      <c r="C475" s="5"/>
      <c r="D475" s="5"/>
    </row>
    <row r="476" spans="1:4" ht="15.75" x14ac:dyDescent="0.25">
      <c r="A476" s="5"/>
      <c r="B476" s="5"/>
      <c r="C476" s="5"/>
      <c r="D476" s="5"/>
    </row>
    <row r="477" spans="1:4" ht="15.75" x14ac:dyDescent="0.25">
      <c r="A477" s="5"/>
      <c r="B477" s="5"/>
      <c r="C477" s="5"/>
      <c r="D477" s="5"/>
    </row>
    <row r="478" spans="1:4" ht="15.75" x14ac:dyDescent="0.25">
      <c r="A478" s="5"/>
      <c r="B478" s="5"/>
      <c r="C478" s="5"/>
      <c r="D478" s="5"/>
    </row>
    <row r="479" spans="1:4" ht="15.75" x14ac:dyDescent="0.25">
      <c r="A479" s="5"/>
      <c r="B479" s="5"/>
      <c r="C479" s="5"/>
      <c r="D479" s="5"/>
    </row>
    <row r="480" spans="1:4" ht="15.75" x14ac:dyDescent="0.25">
      <c r="A480" s="5"/>
      <c r="B480" s="5"/>
      <c r="C480" s="5"/>
      <c r="D480" s="5"/>
    </row>
    <row r="481" spans="1:4" ht="15.75" x14ac:dyDescent="0.25">
      <c r="A481" s="5"/>
      <c r="B481" s="5"/>
      <c r="C481" s="5"/>
      <c r="D481" s="5"/>
    </row>
    <row r="482" spans="1:4" ht="15.75" x14ac:dyDescent="0.25">
      <c r="A482" s="5"/>
      <c r="B482" s="5"/>
      <c r="C482" s="5"/>
      <c r="D482" s="5"/>
    </row>
    <row r="483" spans="1:4" ht="15.75" x14ac:dyDescent="0.25">
      <c r="A483" s="5"/>
      <c r="B483" s="5"/>
      <c r="C483" s="5"/>
      <c r="D483" s="5"/>
    </row>
    <row r="484" spans="1:4" ht="15.75" x14ac:dyDescent="0.25">
      <c r="A484" s="5"/>
      <c r="B484" s="5"/>
      <c r="C484" s="5"/>
      <c r="D484" s="5"/>
    </row>
    <row r="485" spans="1:4" ht="15.75" x14ac:dyDescent="0.25">
      <c r="A485" s="5"/>
      <c r="B485" s="5"/>
      <c r="C485" s="5"/>
      <c r="D485" s="5"/>
    </row>
    <row r="486" spans="1:4" ht="15.75" x14ac:dyDescent="0.25">
      <c r="A486" s="5"/>
      <c r="B486" s="5"/>
      <c r="C486" s="5"/>
      <c r="D486" s="5"/>
    </row>
    <row r="487" spans="1:4" ht="15.75" x14ac:dyDescent="0.25">
      <c r="A487" s="5"/>
      <c r="B487" s="5"/>
      <c r="C487" s="5"/>
      <c r="D487" s="5"/>
    </row>
    <row r="488" spans="1:4" ht="15.75" x14ac:dyDescent="0.25">
      <c r="A488" s="5"/>
      <c r="B488" s="5"/>
      <c r="C488" s="5"/>
      <c r="D488" s="5"/>
    </row>
    <row r="489" spans="1:4" ht="15.75" x14ac:dyDescent="0.25">
      <c r="A489" s="5"/>
      <c r="B489" s="5"/>
      <c r="C489" s="5"/>
      <c r="D489" s="5"/>
    </row>
    <row r="490" spans="1:4" ht="15.75" x14ac:dyDescent="0.25">
      <c r="A490" s="5"/>
      <c r="B490" s="5"/>
      <c r="C490" s="5"/>
      <c r="D490" s="5"/>
    </row>
    <row r="491" spans="1:4" ht="15.75" x14ac:dyDescent="0.25">
      <c r="A491" s="5"/>
      <c r="B491" s="5"/>
      <c r="C491" s="5"/>
      <c r="D491" s="5"/>
    </row>
    <row r="492" spans="1:4" ht="15.75" x14ac:dyDescent="0.25">
      <c r="A492" s="5"/>
      <c r="B492" s="5"/>
      <c r="C492" s="5"/>
      <c r="D492" s="5"/>
    </row>
    <row r="493" spans="1:4" ht="15.75" x14ac:dyDescent="0.25">
      <c r="A493" s="5"/>
      <c r="B493" s="5"/>
      <c r="C493" s="5"/>
      <c r="D493" s="5"/>
    </row>
    <row r="494" spans="1:4" ht="15.75" x14ac:dyDescent="0.25">
      <c r="A494" s="5"/>
      <c r="B494" s="5"/>
      <c r="C494" s="5"/>
      <c r="D494" s="5"/>
    </row>
    <row r="495" spans="1:4" ht="15.75" x14ac:dyDescent="0.25">
      <c r="A495" s="5"/>
      <c r="B495" s="5"/>
      <c r="C495" s="5"/>
      <c r="D495" s="5"/>
    </row>
    <row r="496" spans="1:4" ht="15.75" x14ac:dyDescent="0.25">
      <c r="A496" s="5"/>
      <c r="B496" s="5"/>
      <c r="C496" s="5"/>
      <c r="D496" s="5"/>
    </row>
    <row r="497" spans="1:4" ht="15.75" x14ac:dyDescent="0.25">
      <c r="A497" s="5"/>
      <c r="B497" s="5"/>
      <c r="C497" s="5"/>
      <c r="D497" s="5"/>
    </row>
    <row r="498" spans="1:4" ht="15.75" x14ac:dyDescent="0.25">
      <c r="A498" s="5"/>
      <c r="B498" s="5"/>
      <c r="C498" s="5"/>
      <c r="D498" s="5"/>
    </row>
    <row r="499" spans="1:4" ht="15.75" x14ac:dyDescent="0.25">
      <c r="A499" s="5"/>
      <c r="B499" s="5"/>
      <c r="C499" s="5"/>
      <c r="D499" s="5"/>
    </row>
    <row r="500" spans="1:4" ht="15.75" x14ac:dyDescent="0.25">
      <c r="A500" s="5"/>
      <c r="B500" s="5"/>
      <c r="C500" s="5"/>
      <c r="D500" s="5"/>
    </row>
    <row r="501" spans="1:4" ht="15.75" x14ac:dyDescent="0.25">
      <c r="A501" s="5"/>
      <c r="B501" s="5"/>
      <c r="C501" s="5"/>
      <c r="D501" s="5"/>
    </row>
    <row r="502" spans="1:4" ht="15.75" x14ac:dyDescent="0.25">
      <c r="A502" s="72"/>
      <c r="B502" s="72"/>
      <c r="C502" s="72"/>
      <c r="D502" s="73"/>
    </row>
    <row r="503" spans="1:4" ht="15.75" x14ac:dyDescent="0.25">
      <c r="A503" s="6"/>
      <c r="B503" s="6"/>
      <c r="C503" s="6"/>
      <c r="D503" s="61"/>
    </row>
    <row r="504" spans="1:4" ht="15.75" x14ac:dyDescent="0.25">
      <c r="A504" s="6"/>
      <c r="B504" s="6"/>
      <c r="C504" s="6"/>
      <c r="D504" s="61"/>
    </row>
    <row r="505" spans="1:4" ht="15.75" x14ac:dyDescent="0.25">
      <c r="A505" s="6"/>
      <c r="B505" s="6"/>
      <c r="C505" s="6"/>
      <c r="D505" s="61"/>
    </row>
    <row r="506" spans="1:4" ht="15.75" x14ac:dyDescent="0.25">
      <c r="A506" s="6"/>
      <c r="B506" s="6"/>
      <c r="C506" s="6"/>
      <c r="D506" s="61"/>
    </row>
    <row r="507" spans="1:4" ht="15.75" x14ac:dyDescent="0.25">
      <c r="A507" s="6"/>
      <c r="B507" s="6"/>
      <c r="C507" s="6"/>
      <c r="D507" s="61"/>
    </row>
    <row r="508" spans="1:4" ht="15.75" x14ac:dyDescent="0.25">
      <c r="A508" s="6"/>
      <c r="B508" s="6"/>
      <c r="C508" s="6"/>
      <c r="D508" s="61"/>
    </row>
    <row r="509" spans="1:4" ht="15.75" x14ac:dyDescent="0.25">
      <c r="A509" s="6"/>
      <c r="B509" s="6"/>
      <c r="C509" s="6"/>
      <c r="D509" s="61"/>
    </row>
    <row r="510" spans="1:4" ht="15.75" x14ac:dyDescent="0.25">
      <c r="A510" s="6"/>
      <c r="B510" s="6"/>
      <c r="C510" s="6"/>
      <c r="D510" s="61"/>
    </row>
    <row r="511" spans="1:4" ht="15.75" x14ac:dyDescent="0.25">
      <c r="A511" s="6"/>
      <c r="B511" s="6"/>
      <c r="C511" s="6"/>
      <c r="D511" s="61"/>
    </row>
    <row r="512" spans="1:4" ht="15.75" x14ac:dyDescent="0.25">
      <c r="A512" s="6"/>
      <c r="B512" s="6"/>
      <c r="C512" s="6"/>
      <c r="D512" s="61"/>
    </row>
    <row r="513" spans="1:4" ht="15.75" x14ac:dyDescent="0.25">
      <c r="A513" s="6"/>
      <c r="B513" s="6"/>
      <c r="C513" s="6"/>
      <c r="D513" s="61"/>
    </row>
    <row r="514" spans="1:4" ht="15.75" x14ac:dyDescent="0.25">
      <c r="A514" s="6"/>
      <c r="B514" s="6"/>
      <c r="C514" s="6"/>
      <c r="D514" s="61"/>
    </row>
    <row r="515" spans="1:4" ht="15.75" x14ac:dyDescent="0.25">
      <c r="A515" s="6"/>
      <c r="B515" s="6"/>
      <c r="C515" s="6"/>
      <c r="D515" s="61"/>
    </row>
    <row r="516" spans="1:4" ht="15.75" x14ac:dyDescent="0.25">
      <c r="A516" s="6"/>
      <c r="B516" s="6"/>
      <c r="C516" s="6"/>
      <c r="D516" s="61"/>
    </row>
    <row r="517" spans="1:4" ht="15.75" x14ac:dyDescent="0.25">
      <c r="A517" s="6"/>
      <c r="B517" s="6"/>
      <c r="C517" s="6"/>
      <c r="D517" s="61"/>
    </row>
    <row r="518" spans="1:4" ht="15.75" x14ac:dyDescent="0.25">
      <c r="A518" s="6"/>
      <c r="B518" s="6"/>
      <c r="C518" s="6"/>
      <c r="D518" s="61"/>
    </row>
    <row r="519" spans="1:4" ht="15.75" x14ac:dyDescent="0.25">
      <c r="A519" s="6"/>
      <c r="B519" s="6"/>
      <c r="C519" s="6"/>
      <c r="D519" s="61"/>
    </row>
    <row r="520" spans="1:4" ht="15.75" x14ac:dyDescent="0.25">
      <c r="A520" s="6"/>
      <c r="B520" s="6"/>
      <c r="C520" s="6"/>
      <c r="D520" s="61"/>
    </row>
    <row r="521" spans="1:4" ht="15.75" x14ac:dyDescent="0.25">
      <c r="A521" s="6"/>
      <c r="B521" s="6"/>
      <c r="C521" s="6"/>
      <c r="D521" s="61"/>
    </row>
    <row r="522" spans="1:4" ht="15.75" x14ac:dyDescent="0.25">
      <c r="A522" s="6"/>
      <c r="B522" s="6"/>
      <c r="C522" s="6"/>
      <c r="D522" s="61"/>
    </row>
    <row r="523" spans="1:4" ht="15.75" x14ac:dyDescent="0.25">
      <c r="A523" s="6"/>
      <c r="B523" s="6"/>
      <c r="C523" s="6"/>
      <c r="D523" s="61"/>
    </row>
    <row r="524" spans="1:4" ht="15.75" x14ac:dyDescent="0.25">
      <c r="A524" s="6"/>
      <c r="B524" s="6"/>
      <c r="C524" s="6"/>
      <c r="D524" s="61"/>
    </row>
    <row r="525" spans="1:4" ht="15.75" x14ac:dyDescent="0.25">
      <c r="A525" s="6"/>
      <c r="B525" s="6"/>
      <c r="C525" s="6"/>
      <c r="D525" s="61"/>
    </row>
    <row r="526" spans="1:4" ht="15.75" x14ac:dyDescent="0.25">
      <c r="A526" s="6"/>
      <c r="B526" s="6"/>
      <c r="C526" s="6"/>
      <c r="D526" s="61"/>
    </row>
    <row r="527" spans="1:4" ht="15.75" x14ac:dyDescent="0.25">
      <c r="A527" s="6"/>
      <c r="B527" s="6"/>
      <c r="C527" s="6"/>
      <c r="D527" s="61"/>
    </row>
    <row r="528" spans="1:4" ht="15.75" x14ac:dyDescent="0.25">
      <c r="A528" s="6"/>
      <c r="B528" s="6"/>
      <c r="C528" s="6"/>
      <c r="D528" s="61"/>
    </row>
    <row r="529" spans="1:4" ht="15.75" x14ac:dyDescent="0.25">
      <c r="A529" s="6"/>
      <c r="B529" s="6"/>
      <c r="C529" s="6"/>
      <c r="D529" s="61"/>
    </row>
    <row r="530" spans="1:4" ht="15.75" x14ac:dyDescent="0.25">
      <c r="A530" s="6"/>
      <c r="B530" s="6"/>
      <c r="C530" s="6"/>
      <c r="D530" s="61"/>
    </row>
    <row r="531" spans="1:4" ht="15.75" x14ac:dyDescent="0.25">
      <c r="A531" s="6"/>
      <c r="B531" s="6"/>
      <c r="C531" s="6"/>
      <c r="D531" s="61"/>
    </row>
    <row r="532" spans="1:4" ht="15.75" x14ac:dyDescent="0.25">
      <c r="A532" s="6"/>
      <c r="B532" s="6"/>
      <c r="C532" s="6"/>
      <c r="D532" s="61"/>
    </row>
    <row r="533" spans="1:4" ht="15.75" x14ac:dyDescent="0.25">
      <c r="A533" s="6"/>
      <c r="B533" s="6"/>
      <c r="C533" s="6"/>
      <c r="D533" s="61"/>
    </row>
    <row r="534" spans="1:4" ht="15.75" x14ac:dyDescent="0.25">
      <c r="A534" s="6"/>
      <c r="B534" s="6"/>
      <c r="C534" s="6"/>
      <c r="D534" s="61"/>
    </row>
    <row r="535" spans="1:4" ht="15.75" x14ac:dyDescent="0.25">
      <c r="A535" s="6"/>
      <c r="B535" s="6"/>
      <c r="C535" s="6"/>
      <c r="D535" s="61"/>
    </row>
    <row r="536" spans="1:4" ht="15.75" x14ac:dyDescent="0.25">
      <c r="A536" s="6"/>
      <c r="B536" s="6"/>
      <c r="C536" s="6"/>
      <c r="D536" s="61"/>
    </row>
    <row r="537" spans="1:4" ht="15.75" x14ac:dyDescent="0.25">
      <c r="A537" s="6"/>
      <c r="B537" s="6"/>
      <c r="C537" s="6"/>
      <c r="D537" s="61"/>
    </row>
    <row r="538" spans="1:4" ht="15.75" x14ac:dyDescent="0.25">
      <c r="A538" s="6"/>
      <c r="B538" s="6"/>
      <c r="C538" s="6"/>
      <c r="D538" s="61"/>
    </row>
    <row r="539" spans="1:4" ht="15.75" x14ac:dyDescent="0.25">
      <c r="A539" s="6"/>
      <c r="B539" s="6"/>
      <c r="C539" s="6"/>
      <c r="D539" s="61"/>
    </row>
    <row r="540" spans="1:4" ht="15.75" x14ac:dyDescent="0.25">
      <c r="A540" s="6"/>
      <c r="B540" s="6"/>
      <c r="C540" s="6"/>
      <c r="D540" s="61"/>
    </row>
    <row r="541" spans="1:4" ht="15.75" x14ac:dyDescent="0.25">
      <c r="A541" s="6"/>
      <c r="B541" s="6"/>
      <c r="C541" s="6"/>
      <c r="D541" s="61"/>
    </row>
    <row r="542" spans="1:4" ht="15.75" x14ac:dyDescent="0.25">
      <c r="A542" s="6"/>
      <c r="B542" s="6"/>
      <c r="C542" s="6"/>
      <c r="D542" s="61"/>
    </row>
    <row r="543" spans="1:4" ht="15.75" x14ac:dyDescent="0.25">
      <c r="A543" s="6"/>
      <c r="B543" s="6"/>
      <c r="C543" s="6"/>
      <c r="D543" s="61"/>
    </row>
    <row r="544" spans="1:4" ht="15.75" x14ac:dyDescent="0.25">
      <c r="A544" s="6"/>
      <c r="B544" s="6"/>
      <c r="C544" s="6"/>
      <c r="D544" s="61"/>
    </row>
    <row r="545" spans="1:4" ht="15.75" x14ac:dyDescent="0.25">
      <c r="A545" s="6"/>
      <c r="B545" s="6"/>
      <c r="C545" s="6"/>
      <c r="D545" s="61"/>
    </row>
    <row r="546" spans="1:4" ht="15.75" x14ac:dyDescent="0.25">
      <c r="A546" s="6"/>
      <c r="B546" s="6"/>
      <c r="C546" s="6"/>
      <c r="D546" s="61"/>
    </row>
    <row r="547" spans="1:4" ht="15.75" x14ac:dyDescent="0.25">
      <c r="A547" s="6"/>
      <c r="B547" s="6"/>
      <c r="C547" s="6"/>
      <c r="D547" s="61"/>
    </row>
    <row r="548" spans="1:4" ht="15.75" x14ac:dyDescent="0.25">
      <c r="A548" s="6"/>
      <c r="B548" s="6"/>
      <c r="C548" s="6"/>
      <c r="D548" s="61"/>
    </row>
    <row r="549" spans="1:4" ht="15.75" x14ac:dyDescent="0.25">
      <c r="A549" s="6"/>
      <c r="B549" s="6"/>
      <c r="C549" s="6"/>
      <c r="D549" s="61"/>
    </row>
    <row r="550" spans="1:4" ht="15.75" x14ac:dyDescent="0.25">
      <c r="A550" s="6"/>
      <c r="B550" s="6"/>
      <c r="C550" s="6"/>
      <c r="D550" s="61"/>
    </row>
    <row r="551" spans="1:4" ht="15.75" x14ac:dyDescent="0.25">
      <c r="A551" s="6"/>
      <c r="B551" s="6"/>
      <c r="C551" s="6"/>
      <c r="D551" s="61"/>
    </row>
    <row r="552" spans="1:4" ht="15.75" x14ac:dyDescent="0.25">
      <c r="A552" s="6"/>
      <c r="B552" s="6"/>
      <c r="C552" s="6"/>
      <c r="D552" s="61"/>
    </row>
    <row r="553" spans="1:4" ht="15.75" x14ac:dyDescent="0.25">
      <c r="A553" s="6"/>
      <c r="B553" s="6"/>
      <c r="C553" s="6"/>
      <c r="D553" s="61"/>
    </row>
    <row r="554" spans="1:4" ht="15.75" x14ac:dyDescent="0.25">
      <c r="A554" s="6"/>
      <c r="B554" s="6"/>
      <c r="C554" s="6"/>
      <c r="D554" s="61"/>
    </row>
    <row r="555" spans="1:4" ht="15.75" x14ac:dyDescent="0.25">
      <c r="A555" s="6"/>
      <c r="B555" s="6"/>
      <c r="C555" s="6"/>
      <c r="D555" s="61"/>
    </row>
    <row r="556" spans="1:4" ht="15.75" x14ac:dyDescent="0.25">
      <c r="A556" s="6"/>
      <c r="B556" s="6"/>
      <c r="C556" s="6"/>
      <c r="D556" s="61"/>
    </row>
    <row r="557" spans="1:4" ht="15.75" x14ac:dyDescent="0.25">
      <c r="A557" s="6"/>
      <c r="B557" s="6"/>
      <c r="C557" s="6"/>
      <c r="D557" s="61"/>
    </row>
    <row r="558" spans="1:4" ht="15.75" x14ac:dyDescent="0.25">
      <c r="A558" s="6"/>
      <c r="B558" s="6"/>
      <c r="C558" s="6"/>
      <c r="D558" s="61"/>
    </row>
    <row r="559" spans="1:4" ht="15.75" x14ac:dyDescent="0.25">
      <c r="A559" s="6"/>
      <c r="B559" s="6"/>
      <c r="C559" s="6"/>
      <c r="D559" s="61"/>
    </row>
    <row r="560" spans="1:4" ht="15.75" x14ac:dyDescent="0.25">
      <c r="A560" s="6"/>
      <c r="B560" s="6"/>
      <c r="C560" s="6"/>
      <c r="D560" s="61"/>
    </row>
    <row r="561" spans="1:4" ht="15.75" x14ac:dyDescent="0.25">
      <c r="A561" s="6"/>
      <c r="B561" s="6"/>
      <c r="C561" s="6"/>
      <c r="D561" s="61"/>
    </row>
    <row r="562" spans="1:4" ht="15.75" x14ac:dyDescent="0.25">
      <c r="A562" s="6"/>
      <c r="B562" s="6"/>
      <c r="C562" s="6"/>
      <c r="D562" s="61"/>
    </row>
    <row r="563" spans="1:4" ht="15.75" x14ac:dyDescent="0.25">
      <c r="A563" s="6"/>
      <c r="B563" s="6"/>
      <c r="C563" s="6"/>
      <c r="D563" s="61"/>
    </row>
    <row r="564" spans="1:4" ht="15.75" x14ac:dyDescent="0.25">
      <c r="A564" s="6"/>
      <c r="B564" s="6"/>
      <c r="C564" s="6"/>
      <c r="D564" s="61"/>
    </row>
    <row r="565" spans="1:4" ht="15.75" x14ac:dyDescent="0.25">
      <c r="A565" s="6"/>
      <c r="B565" s="6"/>
      <c r="C565" s="6"/>
      <c r="D565" s="61"/>
    </row>
    <row r="566" spans="1:4" ht="15.75" x14ac:dyDescent="0.25">
      <c r="A566" s="6"/>
      <c r="B566" s="6"/>
      <c r="C566" s="6"/>
      <c r="D566" s="61"/>
    </row>
    <row r="567" spans="1:4" ht="15.75" x14ac:dyDescent="0.25">
      <c r="A567" s="6"/>
      <c r="B567" s="6"/>
      <c r="C567" s="6"/>
      <c r="D567" s="61"/>
    </row>
    <row r="568" spans="1:4" ht="15.75" x14ac:dyDescent="0.25">
      <c r="A568" s="6"/>
      <c r="B568" s="6"/>
      <c r="C568" s="6"/>
      <c r="D568" s="61"/>
    </row>
    <row r="569" spans="1:4" ht="15.75" x14ac:dyDescent="0.25">
      <c r="A569" s="6"/>
      <c r="B569" s="6"/>
      <c r="C569" s="6"/>
      <c r="D569" s="61"/>
    </row>
    <row r="570" spans="1:4" ht="15.75" x14ac:dyDescent="0.25">
      <c r="A570" s="6"/>
      <c r="B570" s="6"/>
      <c r="C570" s="6"/>
      <c r="D570" s="61"/>
    </row>
    <row r="571" spans="1:4" ht="15.75" x14ac:dyDescent="0.25">
      <c r="A571" s="6"/>
      <c r="B571" s="6"/>
      <c r="C571" s="6"/>
      <c r="D571" s="61"/>
    </row>
    <row r="572" spans="1:4" ht="15.75" x14ac:dyDescent="0.25">
      <c r="A572" s="6"/>
      <c r="B572" s="6"/>
      <c r="C572" s="6"/>
      <c r="D572" s="61"/>
    </row>
    <row r="573" spans="1:4" ht="15.75" x14ac:dyDescent="0.25">
      <c r="A573" s="6"/>
      <c r="B573" s="6"/>
      <c r="C573" s="6"/>
      <c r="D573" s="61"/>
    </row>
    <row r="574" spans="1:4" ht="15.75" x14ac:dyDescent="0.25">
      <c r="A574" s="6"/>
      <c r="B574" s="6"/>
      <c r="C574" s="6"/>
      <c r="D574" s="61"/>
    </row>
    <row r="575" spans="1:4" ht="15.75" x14ac:dyDescent="0.25">
      <c r="A575" s="6"/>
      <c r="B575" s="6"/>
      <c r="C575" s="6"/>
      <c r="D575" s="61"/>
    </row>
    <row r="576" spans="1:4" ht="15.75" x14ac:dyDescent="0.25">
      <c r="A576" s="6"/>
      <c r="B576" s="6"/>
      <c r="C576" s="6"/>
      <c r="D576" s="61"/>
    </row>
    <row r="577" spans="1:4" ht="15.75" x14ac:dyDescent="0.25">
      <c r="A577" s="6"/>
      <c r="B577" s="6"/>
      <c r="C577" s="6"/>
      <c r="D577" s="61"/>
    </row>
    <row r="578" spans="1:4" ht="15.75" x14ac:dyDescent="0.25">
      <c r="A578" s="6"/>
      <c r="B578" s="6"/>
      <c r="C578" s="6"/>
      <c r="D578" s="61"/>
    </row>
    <row r="579" spans="1:4" ht="15.75" x14ac:dyDescent="0.25">
      <c r="A579" s="6"/>
      <c r="B579" s="6"/>
      <c r="C579" s="6"/>
      <c r="D579" s="61"/>
    </row>
    <row r="580" spans="1:4" ht="15.75" x14ac:dyDescent="0.25">
      <c r="A580" s="6"/>
      <c r="B580" s="6"/>
      <c r="C580" s="6"/>
      <c r="D580" s="61"/>
    </row>
    <row r="581" spans="1:4" ht="15.75" x14ac:dyDescent="0.25">
      <c r="A581" s="6"/>
      <c r="B581" s="6"/>
      <c r="C581" s="6"/>
      <c r="D581" s="61"/>
    </row>
    <row r="582" spans="1:4" ht="15.75" x14ac:dyDescent="0.25">
      <c r="A582" s="6"/>
      <c r="B582" s="6"/>
      <c r="C582" s="6"/>
      <c r="D582" s="61"/>
    </row>
    <row r="583" spans="1:4" ht="15.75" x14ac:dyDescent="0.25">
      <c r="A583" s="6"/>
      <c r="B583" s="6"/>
      <c r="C583" s="6"/>
      <c r="D583" s="61"/>
    </row>
    <row r="584" spans="1:4" ht="15.75" x14ac:dyDescent="0.25">
      <c r="A584" s="6"/>
      <c r="B584" s="6"/>
      <c r="C584" s="6"/>
      <c r="D584" s="61"/>
    </row>
    <row r="585" spans="1:4" ht="15.75" x14ac:dyDescent="0.25">
      <c r="A585" s="6"/>
      <c r="B585" s="6"/>
      <c r="C585" s="6"/>
      <c r="D585" s="61"/>
    </row>
    <row r="586" spans="1:4" ht="15.75" x14ac:dyDescent="0.25">
      <c r="A586" s="6"/>
      <c r="B586" s="6"/>
      <c r="C586" s="6"/>
      <c r="D586" s="61"/>
    </row>
    <row r="587" spans="1:4" ht="15.75" x14ac:dyDescent="0.25">
      <c r="A587" s="6"/>
      <c r="B587" s="6"/>
      <c r="C587" s="6"/>
      <c r="D587" s="61"/>
    </row>
    <row r="588" spans="1:4" ht="15.75" x14ac:dyDescent="0.25">
      <c r="A588" s="6"/>
      <c r="B588" s="6"/>
      <c r="C588" s="6"/>
      <c r="D588" s="61"/>
    </row>
    <row r="589" spans="1:4" ht="15.75" x14ac:dyDescent="0.25">
      <c r="A589" s="6"/>
      <c r="B589" s="6"/>
      <c r="C589" s="6"/>
      <c r="D589" s="61"/>
    </row>
    <row r="590" spans="1:4" ht="15.75" x14ac:dyDescent="0.25">
      <c r="A590" s="6"/>
      <c r="B590" s="6"/>
      <c r="C590" s="6"/>
      <c r="D590" s="61"/>
    </row>
    <row r="591" spans="1:4" ht="15.75" x14ac:dyDescent="0.25">
      <c r="A591" s="6"/>
      <c r="B591" s="6"/>
      <c r="C591" s="6"/>
      <c r="D591" s="61"/>
    </row>
    <row r="592" spans="1:4" ht="15.75" x14ac:dyDescent="0.25">
      <c r="A592" s="6"/>
      <c r="B592" s="6"/>
      <c r="C592" s="6"/>
      <c r="D592" s="61"/>
    </row>
    <row r="593" spans="1:4" ht="15.75" x14ac:dyDescent="0.25">
      <c r="A593" s="6"/>
      <c r="B593" s="6"/>
      <c r="C593" s="6"/>
      <c r="D593" s="61"/>
    </row>
    <row r="594" spans="1:4" ht="15.75" x14ac:dyDescent="0.25">
      <c r="A594" s="6"/>
      <c r="B594" s="6"/>
      <c r="C594" s="6"/>
      <c r="D594" s="61"/>
    </row>
    <row r="595" spans="1:4" ht="15.75" x14ac:dyDescent="0.25">
      <c r="A595" s="6"/>
      <c r="B595" s="6"/>
      <c r="C595" s="6"/>
      <c r="D595" s="61"/>
    </row>
    <row r="596" spans="1:4" ht="15.75" x14ac:dyDescent="0.25">
      <c r="A596" s="6"/>
      <c r="B596" s="6"/>
      <c r="C596" s="6"/>
      <c r="D596" s="61"/>
    </row>
    <row r="597" spans="1:4" ht="15.75" x14ac:dyDescent="0.25">
      <c r="A597" s="6"/>
      <c r="B597" s="6"/>
      <c r="C597" s="6"/>
      <c r="D597" s="61"/>
    </row>
    <row r="598" spans="1:4" ht="15.75" x14ac:dyDescent="0.25">
      <c r="A598" s="6"/>
      <c r="B598" s="6"/>
      <c r="C598" s="6"/>
      <c r="D598" s="61"/>
    </row>
    <row r="599" spans="1:4" ht="15.75" x14ac:dyDescent="0.25">
      <c r="A599" s="6"/>
      <c r="B599" s="6"/>
      <c r="C599" s="6"/>
      <c r="D599" s="61"/>
    </row>
    <row r="600" spans="1:4" ht="15.75" x14ac:dyDescent="0.25">
      <c r="A600" s="6"/>
      <c r="B600" s="6"/>
      <c r="C600" s="6"/>
      <c r="D600" s="61"/>
    </row>
    <row r="601" spans="1:4" ht="15.75" x14ac:dyDescent="0.25">
      <c r="A601" s="6"/>
      <c r="B601" s="6"/>
      <c r="C601" s="6"/>
      <c r="D601" s="61"/>
    </row>
    <row r="602" spans="1:4" ht="15.75" x14ac:dyDescent="0.25">
      <c r="A602" s="6"/>
      <c r="B602" s="6"/>
      <c r="C602" s="6"/>
      <c r="D602" s="61"/>
    </row>
    <row r="603" spans="1:4" ht="15.75" x14ac:dyDescent="0.25">
      <c r="A603" s="6"/>
      <c r="B603" s="6"/>
      <c r="C603" s="6"/>
      <c r="D603" s="61"/>
    </row>
    <row r="604" spans="1:4" ht="15.75" x14ac:dyDescent="0.25">
      <c r="A604" s="6"/>
      <c r="B604" s="6"/>
      <c r="C604" s="6"/>
      <c r="D604" s="61"/>
    </row>
    <row r="605" spans="1:4" ht="15.75" x14ac:dyDescent="0.25">
      <c r="A605" s="6"/>
      <c r="B605" s="6"/>
      <c r="C605" s="6"/>
      <c r="D605" s="61"/>
    </row>
    <row r="606" spans="1:4" ht="15.75" x14ac:dyDescent="0.25">
      <c r="A606" s="6"/>
      <c r="B606" s="6"/>
      <c r="C606" s="6"/>
      <c r="D606" s="61"/>
    </row>
    <row r="607" spans="1:4" ht="15.75" x14ac:dyDescent="0.25">
      <c r="A607" s="6"/>
      <c r="B607" s="6"/>
      <c r="C607" s="6"/>
      <c r="D607" s="61"/>
    </row>
    <row r="608" spans="1:4" ht="15.75" x14ac:dyDescent="0.25">
      <c r="A608" s="6"/>
      <c r="B608" s="6"/>
      <c r="C608" s="6"/>
      <c r="D608" s="61"/>
    </row>
    <row r="609" spans="1:4" ht="15.75" x14ac:dyDescent="0.25">
      <c r="A609" s="6"/>
      <c r="B609" s="6"/>
      <c r="C609" s="6"/>
      <c r="D609" s="61"/>
    </row>
    <row r="610" spans="1:4" ht="15.75" x14ac:dyDescent="0.25">
      <c r="A610" s="6"/>
      <c r="B610" s="6"/>
      <c r="C610" s="6"/>
      <c r="D610" s="61"/>
    </row>
    <row r="611" spans="1:4" ht="15.75" x14ac:dyDescent="0.25">
      <c r="A611" s="6"/>
      <c r="B611" s="6"/>
      <c r="C611" s="6"/>
      <c r="D611" s="61"/>
    </row>
    <row r="612" spans="1:4" ht="15.75" x14ac:dyDescent="0.25">
      <c r="A612" s="6"/>
      <c r="B612" s="6"/>
      <c r="C612" s="6"/>
      <c r="D612" s="61"/>
    </row>
    <row r="613" spans="1:4" ht="15.75" x14ac:dyDescent="0.25">
      <c r="A613" s="6"/>
      <c r="B613" s="6"/>
      <c r="C613" s="6"/>
      <c r="D613" s="61"/>
    </row>
    <row r="614" spans="1:4" ht="15.75" x14ac:dyDescent="0.25">
      <c r="A614" s="6"/>
      <c r="B614" s="6"/>
      <c r="C614" s="6"/>
      <c r="D614" s="61"/>
    </row>
    <row r="615" spans="1:4" ht="15.75" x14ac:dyDescent="0.25">
      <c r="A615" s="6"/>
      <c r="B615" s="6"/>
      <c r="C615" s="6"/>
      <c r="D615" s="61"/>
    </row>
    <row r="616" spans="1:4" ht="15.75" x14ac:dyDescent="0.25">
      <c r="A616" s="6"/>
      <c r="B616" s="6"/>
      <c r="C616" s="6"/>
      <c r="D616" s="61"/>
    </row>
    <row r="617" spans="1:4" ht="15.75" x14ac:dyDescent="0.25">
      <c r="A617" s="6"/>
      <c r="B617" s="6"/>
      <c r="C617" s="6"/>
      <c r="D617" s="61"/>
    </row>
    <row r="618" spans="1:4" ht="15.75" x14ac:dyDescent="0.25">
      <c r="A618" s="6"/>
      <c r="B618" s="6"/>
      <c r="C618" s="6"/>
      <c r="D618" s="61"/>
    </row>
    <row r="619" spans="1:4" ht="15.75" x14ac:dyDescent="0.25">
      <c r="A619" s="6"/>
      <c r="B619" s="6"/>
      <c r="C619" s="6"/>
      <c r="D619" s="61"/>
    </row>
    <row r="620" spans="1:4" ht="15.75" x14ac:dyDescent="0.25">
      <c r="A620" s="6"/>
      <c r="B620" s="6"/>
      <c r="C620" s="6"/>
      <c r="D620" s="61"/>
    </row>
    <row r="621" spans="1:4" ht="15.75" x14ac:dyDescent="0.25">
      <c r="A621" s="6"/>
      <c r="B621" s="6"/>
      <c r="C621" s="6"/>
      <c r="D621" s="61"/>
    </row>
    <row r="622" spans="1:4" ht="15.75" x14ac:dyDescent="0.25">
      <c r="A622" s="6"/>
      <c r="B622" s="6"/>
      <c r="C622" s="6"/>
      <c r="D622" s="61"/>
    </row>
    <row r="623" spans="1:4" ht="15.75" x14ac:dyDescent="0.25">
      <c r="A623" s="6"/>
      <c r="B623" s="6"/>
      <c r="C623" s="6"/>
      <c r="D623" s="61"/>
    </row>
    <row r="624" spans="1:4" ht="15.75" x14ac:dyDescent="0.25">
      <c r="A624" s="6"/>
      <c r="B624" s="6"/>
      <c r="C624" s="6"/>
      <c r="D624" s="61"/>
    </row>
    <row r="625" spans="1:4" ht="15.75" x14ac:dyDescent="0.25">
      <c r="A625" s="6"/>
      <c r="B625" s="6"/>
      <c r="C625" s="6"/>
      <c r="D625" s="61"/>
    </row>
    <row r="626" spans="1:4" ht="15.75" x14ac:dyDescent="0.25">
      <c r="A626" s="6"/>
      <c r="B626" s="6"/>
      <c r="C626" s="6"/>
      <c r="D626" s="61"/>
    </row>
    <row r="627" spans="1:4" ht="15.75" x14ac:dyDescent="0.25">
      <c r="A627" s="6"/>
      <c r="B627" s="6"/>
      <c r="C627" s="6"/>
      <c r="D627" s="61"/>
    </row>
    <row r="628" spans="1:4" ht="15.75" x14ac:dyDescent="0.25">
      <c r="A628" s="6"/>
      <c r="B628" s="6"/>
      <c r="C628" s="6"/>
      <c r="D628" s="61"/>
    </row>
    <row r="629" spans="1:4" ht="15.75" x14ac:dyDescent="0.25">
      <c r="A629" s="6"/>
      <c r="B629" s="6"/>
      <c r="C629" s="6"/>
      <c r="D629" s="61"/>
    </row>
    <row r="630" spans="1:4" ht="15.75" x14ac:dyDescent="0.25">
      <c r="A630" s="6"/>
      <c r="B630" s="6"/>
      <c r="C630" s="6"/>
      <c r="D630" s="61"/>
    </row>
    <row r="631" spans="1:4" ht="15.75" x14ac:dyDescent="0.25">
      <c r="A631" s="6"/>
      <c r="B631" s="6"/>
      <c r="C631" s="6"/>
      <c r="D631" s="61"/>
    </row>
    <row r="632" spans="1:4" ht="15.75" x14ac:dyDescent="0.25">
      <c r="A632" s="6"/>
      <c r="B632" s="6"/>
      <c r="C632" s="6"/>
      <c r="D632" s="61"/>
    </row>
    <row r="633" spans="1:4" ht="15.75" x14ac:dyDescent="0.25">
      <c r="A633" s="6"/>
      <c r="B633" s="6"/>
      <c r="C633" s="6"/>
      <c r="D633" s="61"/>
    </row>
    <row r="634" spans="1:4" ht="15.75" x14ac:dyDescent="0.25">
      <c r="A634" s="6"/>
      <c r="B634" s="6"/>
      <c r="C634" s="6"/>
      <c r="D634" s="61"/>
    </row>
    <row r="635" spans="1:4" ht="15.75" x14ac:dyDescent="0.25">
      <c r="A635" s="6"/>
      <c r="B635" s="6"/>
      <c r="C635" s="6"/>
      <c r="D635" s="61"/>
    </row>
    <row r="636" spans="1:4" ht="15.75" x14ac:dyDescent="0.25">
      <c r="A636" s="6"/>
      <c r="B636" s="6"/>
      <c r="C636" s="6"/>
      <c r="D636" s="61"/>
    </row>
    <row r="637" spans="1:4" ht="15.75" x14ac:dyDescent="0.25">
      <c r="A637" s="6"/>
      <c r="B637" s="6"/>
      <c r="C637" s="6"/>
      <c r="D637" s="61"/>
    </row>
    <row r="638" spans="1:4" ht="15.75" x14ac:dyDescent="0.25">
      <c r="A638" s="6"/>
      <c r="B638" s="6"/>
      <c r="C638" s="6"/>
      <c r="D638" s="61"/>
    </row>
    <row r="639" spans="1:4" ht="15.75" x14ac:dyDescent="0.25">
      <c r="A639" s="6"/>
      <c r="B639" s="6"/>
      <c r="C639" s="6"/>
      <c r="D639" s="61"/>
    </row>
    <row r="640" spans="1:4" ht="15.75" x14ac:dyDescent="0.25">
      <c r="A640" s="6"/>
      <c r="B640" s="6"/>
      <c r="C640" s="6"/>
      <c r="D640" s="61"/>
    </row>
    <row r="641" spans="1:4" ht="15.75" x14ac:dyDescent="0.25">
      <c r="A641" s="6"/>
      <c r="B641" s="6"/>
      <c r="C641" s="6"/>
      <c r="D641" s="61"/>
    </row>
    <row r="642" spans="1:4" ht="15.75" x14ac:dyDescent="0.25">
      <c r="A642" s="6"/>
      <c r="B642" s="6"/>
      <c r="C642" s="6"/>
      <c r="D642" s="61"/>
    </row>
    <row r="643" spans="1:4" ht="15.75" x14ac:dyDescent="0.25">
      <c r="A643" s="6"/>
      <c r="B643" s="6"/>
      <c r="C643" s="6"/>
      <c r="D643" s="61"/>
    </row>
    <row r="644" spans="1:4" ht="15.75" x14ac:dyDescent="0.25">
      <c r="A644" s="6"/>
      <c r="B644" s="6"/>
      <c r="C644" s="6"/>
      <c r="D644" s="61"/>
    </row>
    <row r="645" spans="1:4" ht="15.75" x14ac:dyDescent="0.25">
      <c r="A645" s="6"/>
      <c r="B645" s="6"/>
      <c r="C645" s="6"/>
      <c r="D645" s="61"/>
    </row>
    <row r="646" spans="1:4" ht="15.75" x14ac:dyDescent="0.25">
      <c r="A646" s="6"/>
      <c r="B646" s="6"/>
      <c r="C646" s="6"/>
      <c r="D646" s="61"/>
    </row>
    <row r="647" spans="1:4" ht="15.75" x14ac:dyDescent="0.25">
      <c r="A647" s="6"/>
      <c r="B647" s="6"/>
      <c r="C647" s="6"/>
      <c r="D647" s="61"/>
    </row>
    <row r="648" spans="1:4" ht="15.75" x14ac:dyDescent="0.25">
      <c r="A648" s="6"/>
      <c r="B648" s="6"/>
      <c r="C648" s="6"/>
      <c r="D648" s="61"/>
    </row>
    <row r="649" spans="1:4" ht="15.75" x14ac:dyDescent="0.25">
      <c r="A649" s="6"/>
      <c r="B649" s="6"/>
      <c r="C649" s="6"/>
      <c r="D649" s="61"/>
    </row>
    <row r="650" spans="1:4" ht="15.75" x14ac:dyDescent="0.25">
      <c r="A650" s="6"/>
      <c r="B650" s="6"/>
      <c r="C650" s="6"/>
      <c r="D650" s="61"/>
    </row>
    <row r="651" spans="1:4" ht="15.75" x14ac:dyDescent="0.25">
      <c r="A651" s="6"/>
      <c r="B651" s="6"/>
      <c r="C651" s="6"/>
      <c r="D651" s="61"/>
    </row>
    <row r="652" spans="1:4" ht="15.75" x14ac:dyDescent="0.25">
      <c r="A652" s="6"/>
      <c r="B652" s="6"/>
      <c r="C652" s="6"/>
      <c r="D652" s="61"/>
    </row>
    <row r="653" spans="1:4" ht="15.75" x14ac:dyDescent="0.25">
      <c r="A653" s="6"/>
      <c r="B653" s="6"/>
      <c r="C653" s="6"/>
      <c r="D653" s="61"/>
    </row>
    <row r="654" spans="1:4" ht="15.75" x14ac:dyDescent="0.25">
      <c r="A654" s="6"/>
      <c r="B654" s="6"/>
      <c r="C654" s="6"/>
      <c r="D654" s="61"/>
    </row>
    <row r="655" spans="1:4" ht="15.75" x14ac:dyDescent="0.25">
      <c r="A655" s="6"/>
      <c r="B655" s="6"/>
      <c r="C655" s="6"/>
      <c r="D655" s="61"/>
    </row>
    <row r="656" spans="1:4" ht="15.75" x14ac:dyDescent="0.25">
      <c r="A656" s="6"/>
      <c r="B656" s="6"/>
      <c r="C656" s="6"/>
      <c r="D656" s="61"/>
    </row>
    <row r="657" spans="1:4" ht="15.75" x14ac:dyDescent="0.25">
      <c r="A657" s="6"/>
      <c r="B657" s="6"/>
      <c r="C657" s="6"/>
      <c r="D657" s="61"/>
    </row>
    <row r="658" spans="1:4" ht="15.75" x14ac:dyDescent="0.25">
      <c r="A658" s="6"/>
      <c r="B658" s="6"/>
      <c r="C658" s="6"/>
      <c r="D658" s="61"/>
    </row>
    <row r="659" spans="1:4" ht="15.75" x14ac:dyDescent="0.25">
      <c r="A659" s="6"/>
      <c r="B659" s="6"/>
      <c r="C659" s="6"/>
      <c r="D659" s="61"/>
    </row>
    <row r="660" spans="1:4" ht="15.75" x14ac:dyDescent="0.25">
      <c r="A660" s="6"/>
      <c r="B660" s="6"/>
      <c r="C660" s="6"/>
      <c r="D660" s="61"/>
    </row>
    <row r="661" spans="1:4" ht="15.75" x14ac:dyDescent="0.25">
      <c r="A661" s="6"/>
      <c r="B661" s="6"/>
      <c r="C661" s="6"/>
      <c r="D661" s="61"/>
    </row>
    <row r="662" spans="1:4" ht="15.75" x14ac:dyDescent="0.25">
      <c r="A662" s="6"/>
      <c r="B662" s="6"/>
      <c r="C662" s="6"/>
      <c r="D662" s="61"/>
    </row>
    <row r="663" spans="1:4" ht="15.75" x14ac:dyDescent="0.25">
      <c r="A663" s="6"/>
      <c r="B663" s="6"/>
      <c r="C663" s="6"/>
      <c r="D663" s="61"/>
    </row>
    <row r="664" spans="1:4" ht="15.75" x14ac:dyDescent="0.25">
      <c r="A664" s="6"/>
      <c r="B664" s="6"/>
      <c r="C664" s="6"/>
      <c r="D664" s="61"/>
    </row>
    <row r="665" spans="1:4" ht="15.75" x14ac:dyDescent="0.25">
      <c r="A665" s="6"/>
      <c r="B665" s="6"/>
      <c r="C665" s="6"/>
      <c r="D665" s="61"/>
    </row>
    <row r="666" spans="1:4" ht="15.75" x14ac:dyDescent="0.25">
      <c r="A666" s="6"/>
      <c r="B666" s="6"/>
      <c r="C666" s="6"/>
      <c r="D666" s="61"/>
    </row>
    <row r="667" spans="1:4" ht="15.75" x14ac:dyDescent="0.25">
      <c r="A667" s="6"/>
      <c r="B667" s="6"/>
      <c r="C667" s="6"/>
      <c r="D667" s="61"/>
    </row>
    <row r="668" spans="1:4" ht="15.75" x14ac:dyDescent="0.25">
      <c r="A668" s="6"/>
      <c r="B668" s="6"/>
      <c r="C668" s="6"/>
      <c r="D668" s="61"/>
    </row>
    <row r="669" spans="1:4" ht="15.75" x14ac:dyDescent="0.25">
      <c r="A669" s="6"/>
      <c r="B669" s="6"/>
      <c r="C669" s="6"/>
      <c r="D669" s="61"/>
    </row>
    <row r="670" spans="1:4" ht="15.75" x14ac:dyDescent="0.25">
      <c r="A670" s="6"/>
      <c r="B670" s="6"/>
      <c r="C670" s="6"/>
      <c r="D670" s="61"/>
    </row>
    <row r="671" spans="1:4" ht="15.75" x14ac:dyDescent="0.25">
      <c r="A671" s="6"/>
      <c r="B671" s="6"/>
      <c r="C671" s="6"/>
      <c r="D671" s="61"/>
    </row>
    <row r="672" spans="1:4" ht="15.75" x14ac:dyDescent="0.25">
      <c r="A672" s="6"/>
      <c r="B672" s="6"/>
      <c r="C672" s="6"/>
      <c r="D672" s="61"/>
    </row>
    <row r="673" spans="1:4" ht="15.75" x14ac:dyDescent="0.25">
      <c r="A673" s="6"/>
      <c r="B673" s="6"/>
      <c r="C673" s="6"/>
      <c r="D673" s="61"/>
    </row>
    <row r="674" spans="1:4" ht="15.75" x14ac:dyDescent="0.25">
      <c r="A674" s="6"/>
      <c r="B674" s="6"/>
      <c r="C674" s="6"/>
      <c r="D674" s="61"/>
    </row>
    <row r="675" spans="1:4" ht="15.75" x14ac:dyDescent="0.25">
      <c r="A675" s="6"/>
      <c r="B675" s="6"/>
      <c r="C675" s="6"/>
      <c r="D675" s="61"/>
    </row>
    <row r="676" spans="1:4" ht="15.75" x14ac:dyDescent="0.25">
      <c r="A676" s="6"/>
      <c r="B676" s="6"/>
      <c r="C676" s="6"/>
      <c r="D676" s="61"/>
    </row>
    <row r="677" spans="1:4" ht="15.75" x14ac:dyDescent="0.25">
      <c r="A677" s="6"/>
      <c r="B677" s="6"/>
      <c r="C677" s="6"/>
      <c r="D677" s="61"/>
    </row>
    <row r="678" spans="1:4" ht="15.75" x14ac:dyDescent="0.25">
      <c r="A678" s="6"/>
      <c r="B678" s="6"/>
      <c r="C678" s="6"/>
      <c r="D678" s="61"/>
    </row>
    <row r="679" spans="1:4" ht="15.75" x14ac:dyDescent="0.25">
      <c r="A679" s="6"/>
      <c r="B679" s="6"/>
      <c r="C679" s="6"/>
      <c r="D679" s="61"/>
    </row>
    <row r="680" spans="1:4" ht="15.75" x14ac:dyDescent="0.25">
      <c r="A680" s="6"/>
      <c r="B680" s="6"/>
      <c r="C680" s="6"/>
      <c r="D680" s="61"/>
    </row>
    <row r="681" spans="1:4" ht="15.75" x14ac:dyDescent="0.25">
      <c r="A681" s="6"/>
      <c r="B681" s="6"/>
      <c r="C681" s="6"/>
      <c r="D681" s="61"/>
    </row>
    <row r="682" spans="1:4" ht="15.75" x14ac:dyDescent="0.25">
      <c r="A682" s="6"/>
      <c r="B682" s="6"/>
      <c r="C682" s="6"/>
      <c r="D682" s="61"/>
    </row>
    <row r="683" spans="1:4" ht="15.75" x14ac:dyDescent="0.25">
      <c r="A683" s="6"/>
      <c r="B683" s="6"/>
      <c r="C683" s="6"/>
      <c r="D683" s="61"/>
    </row>
    <row r="684" spans="1:4" ht="15.75" x14ac:dyDescent="0.25">
      <c r="A684" s="6"/>
      <c r="B684" s="6"/>
      <c r="C684" s="6"/>
      <c r="D684" s="61"/>
    </row>
    <row r="685" spans="1:4" ht="15.75" x14ac:dyDescent="0.25">
      <c r="A685" s="6"/>
      <c r="B685" s="6"/>
      <c r="C685" s="6"/>
      <c r="D685" s="61"/>
    </row>
    <row r="686" spans="1:4" ht="15.75" x14ac:dyDescent="0.25">
      <c r="A686" s="6"/>
      <c r="B686" s="6"/>
      <c r="C686" s="6"/>
      <c r="D686" s="61"/>
    </row>
    <row r="687" spans="1:4" ht="15.75" x14ac:dyDescent="0.25">
      <c r="A687" s="6"/>
      <c r="B687" s="6"/>
      <c r="C687" s="6"/>
      <c r="D687" s="61"/>
    </row>
    <row r="688" spans="1:4" ht="15.75" x14ac:dyDescent="0.25">
      <c r="A688" s="6"/>
      <c r="B688" s="6"/>
      <c r="C688" s="6"/>
      <c r="D688" s="61"/>
    </row>
    <row r="689" spans="1:4" ht="15.75" x14ac:dyDescent="0.25">
      <c r="A689" s="6"/>
      <c r="B689" s="6"/>
      <c r="C689" s="6"/>
      <c r="D689" s="61"/>
    </row>
    <row r="690" spans="1:4" ht="15.75" x14ac:dyDescent="0.25">
      <c r="A690" s="6"/>
      <c r="B690" s="6"/>
      <c r="C690" s="6"/>
      <c r="D690" s="61"/>
    </row>
    <row r="691" spans="1:4" ht="15.75" x14ac:dyDescent="0.25">
      <c r="A691" s="6"/>
      <c r="B691" s="6"/>
      <c r="C691" s="6"/>
      <c r="D691" s="61"/>
    </row>
    <row r="692" spans="1:4" ht="15.75" x14ac:dyDescent="0.25">
      <c r="A692" s="6"/>
      <c r="B692" s="6"/>
      <c r="C692" s="6"/>
      <c r="D692" s="61"/>
    </row>
    <row r="693" spans="1:4" ht="15.75" x14ac:dyDescent="0.25">
      <c r="A693" s="6"/>
      <c r="B693" s="6"/>
      <c r="C693" s="6"/>
      <c r="D693" s="61"/>
    </row>
    <row r="694" spans="1:4" ht="15.75" x14ac:dyDescent="0.25">
      <c r="A694" s="6"/>
      <c r="B694" s="6"/>
      <c r="C694" s="6"/>
      <c r="D694" s="61"/>
    </row>
    <row r="695" spans="1:4" ht="15.75" x14ac:dyDescent="0.25">
      <c r="A695" s="6"/>
      <c r="B695" s="6"/>
      <c r="C695" s="6"/>
      <c r="D695" s="61"/>
    </row>
    <row r="696" spans="1:4" ht="15.75" x14ac:dyDescent="0.25">
      <c r="A696" s="6"/>
      <c r="B696" s="6"/>
      <c r="C696" s="6"/>
      <c r="D696" s="61"/>
    </row>
    <row r="697" spans="1:4" ht="15.75" x14ac:dyDescent="0.25">
      <c r="A697" s="6"/>
      <c r="B697" s="6"/>
      <c r="C697" s="6"/>
      <c r="D697" s="61"/>
    </row>
    <row r="698" spans="1:4" ht="15.75" x14ac:dyDescent="0.25">
      <c r="A698" s="6"/>
      <c r="B698" s="6"/>
      <c r="C698" s="6"/>
      <c r="D698" s="61"/>
    </row>
    <row r="699" spans="1:4" ht="15.75" x14ac:dyDescent="0.25">
      <c r="A699" s="6"/>
      <c r="B699" s="6"/>
      <c r="C699" s="6"/>
      <c r="D699" s="61"/>
    </row>
    <row r="700" spans="1:4" ht="15.75" x14ac:dyDescent="0.25">
      <c r="A700" s="6"/>
      <c r="B700" s="6"/>
      <c r="C700" s="6"/>
      <c r="D700" s="61"/>
    </row>
    <row r="701" spans="1:4" ht="15.75" x14ac:dyDescent="0.25">
      <c r="A701" s="6"/>
      <c r="B701" s="6"/>
      <c r="C701" s="6"/>
      <c r="D701" s="61"/>
    </row>
    <row r="702" spans="1:4" ht="15.75" x14ac:dyDescent="0.25">
      <c r="A702" s="6"/>
      <c r="B702" s="6"/>
      <c r="C702" s="6"/>
      <c r="D702" s="61"/>
    </row>
    <row r="703" spans="1:4" ht="15.75" x14ac:dyDescent="0.25">
      <c r="A703" s="6"/>
      <c r="B703" s="6"/>
      <c r="C703" s="6"/>
      <c r="D703" s="61"/>
    </row>
    <row r="704" spans="1:4" ht="15.75" x14ac:dyDescent="0.25">
      <c r="A704" s="6"/>
      <c r="B704" s="6"/>
      <c r="C704" s="6"/>
      <c r="D704" s="61"/>
    </row>
    <row r="705" spans="1:4" ht="15.75" x14ac:dyDescent="0.25">
      <c r="A705" s="6"/>
      <c r="B705" s="6"/>
      <c r="C705" s="6"/>
      <c r="D705" s="61"/>
    </row>
    <row r="706" spans="1:4" ht="15.75" x14ac:dyDescent="0.25">
      <c r="A706" s="6"/>
      <c r="B706" s="6"/>
      <c r="C706" s="6"/>
      <c r="D706" s="61"/>
    </row>
    <row r="707" spans="1:4" ht="15.75" x14ac:dyDescent="0.25">
      <c r="A707" s="6"/>
      <c r="B707" s="6"/>
      <c r="C707" s="6"/>
      <c r="D707" s="61"/>
    </row>
    <row r="708" spans="1:4" ht="15.75" x14ac:dyDescent="0.25">
      <c r="A708" s="6"/>
      <c r="B708" s="6"/>
      <c r="C708" s="6"/>
      <c r="D708" s="61"/>
    </row>
    <row r="709" spans="1:4" ht="15.75" x14ac:dyDescent="0.25">
      <c r="A709" s="6"/>
      <c r="B709" s="6"/>
      <c r="C709" s="6"/>
      <c r="D709" s="61"/>
    </row>
    <row r="710" spans="1:4" ht="15.75" x14ac:dyDescent="0.25">
      <c r="A710" s="6"/>
      <c r="B710" s="6"/>
      <c r="C710" s="6"/>
      <c r="D710" s="61"/>
    </row>
    <row r="711" spans="1:4" ht="16.5" thickBot="1" x14ac:dyDescent="0.3">
      <c r="A711" s="9" t="s">
        <v>11</v>
      </c>
      <c r="B711" s="6" t="s">
        <v>177</v>
      </c>
      <c r="C711" s="6"/>
      <c r="D711" s="104">
        <f>D207*3</f>
        <v>208888.19999999998</v>
      </c>
    </row>
  </sheetData>
  <mergeCells count="164">
    <mergeCell ref="B207:C207"/>
    <mergeCell ref="A199:C199"/>
    <mergeCell ref="B200:C200"/>
    <mergeCell ref="A201:C201"/>
    <mergeCell ref="A204:D204"/>
    <mergeCell ref="A205:C205"/>
    <mergeCell ref="B206:C206"/>
    <mergeCell ref="B193:C193"/>
    <mergeCell ref="B194:C194"/>
    <mergeCell ref="B195:C195"/>
    <mergeCell ref="B196:C196"/>
    <mergeCell ref="B197:C197"/>
    <mergeCell ref="B198:C198"/>
    <mergeCell ref="A186:D186"/>
    <mergeCell ref="A187:D187"/>
    <mergeCell ref="A188:D188"/>
    <mergeCell ref="A189:D189"/>
    <mergeCell ref="A191:D191"/>
    <mergeCell ref="A192:D192"/>
    <mergeCell ref="B180:C180"/>
    <mergeCell ref="B181:C181"/>
    <mergeCell ref="A182:C182"/>
    <mergeCell ref="A183:D183"/>
    <mergeCell ref="A184:D184"/>
    <mergeCell ref="A185:D185"/>
    <mergeCell ref="A173:D173"/>
    <mergeCell ref="B175:C175"/>
    <mergeCell ref="B176:C176"/>
    <mergeCell ref="B177:C177"/>
    <mergeCell ref="B178:C178"/>
    <mergeCell ref="B179:C179"/>
    <mergeCell ref="B165:C165"/>
    <mergeCell ref="B166:C166"/>
    <mergeCell ref="A167:C167"/>
    <mergeCell ref="A169:D169"/>
    <mergeCell ref="A170:D170"/>
    <mergeCell ref="A171:D171"/>
    <mergeCell ref="B156:C156"/>
    <mergeCell ref="A157:B157"/>
    <mergeCell ref="A160:D160"/>
    <mergeCell ref="B162:C162"/>
    <mergeCell ref="B163:C163"/>
    <mergeCell ref="B164:C164"/>
    <mergeCell ref="B147:C147"/>
    <mergeCell ref="B148:C148"/>
    <mergeCell ref="A149:C149"/>
    <mergeCell ref="A152:D152"/>
    <mergeCell ref="B154:C154"/>
    <mergeCell ref="B155:C155"/>
    <mergeCell ref="A141:D141"/>
    <mergeCell ref="A142:D142"/>
    <mergeCell ref="A143:D143"/>
    <mergeCell ref="A144:D144"/>
    <mergeCell ref="A145:D145"/>
    <mergeCell ref="A146:D146"/>
    <mergeCell ref="B134:C134"/>
    <mergeCell ref="B135:C135"/>
    <mergeCell ref="A136:C136"/>
    <mergeCell ref="A138:D138"/>
    <mergeCell ref="A139:D139"/>
    <mergeCell ref="A140:D140"/>
    <mergeCell ref="A127:D127"/>
    <mergeCell ref="B129:C129"/>
    <mergeCell ref="B130:C130"/>
    <mergeCell ref="B131:C131"/>
    <mergeCell ref="B132:C132"/>
    <mergeCell ref="B133:C133"/>
    <mergeCell ref="A111:D111"/>
    <mergeCell ref="A112:D115"/>
    <mergeCell ref="A116:D119"/>
    <mergeCell ref="A120:D122"/>
    <mergeCell ref="A123:D123"/>
    <mergeCell ref="A125:D125"/>
    <mergeCell ref="B102:C102"/>
    <mergeCell ref="B103:C103"/>
    <mergeCell ref="B104:C104"/>
    <mergeCell ref="B105:C105"/>
    <mergeCell ref="A106:C106"/>
    <mergeCell ref="A108:D110"/>
    <mergeCell ref="B93:C93"/>
    <mergeCell ref="A94:C94"/>
    <mergeCell ref="A97:D97"/>
    <mergeCell ref="B99:C99"/>
    <mergeCell ref="B100:C100"/>
    <mergeCell ref="B101:C101"/>
    <mergeCell ref="A83:D84"/>
    <mergeCell ref="A85:D85"/>
    <mergeCell ref="A86:D86"/>
    <mergeCell ref="B90:C90"/>
    <mergeCell ref="B91:C91"/>
    <mergeCell ref="B92:C92"/>
    <mergeCell ref="B76:C76"/>
    <mergeCell ref="B77:C77"/>
    <mergeCell ref="B78:C78"/>
    <mergeCell ref="B79:C79"/>
    <mergeCell ref="B80:C80"/>
    <mergeCell ref="A81:C81"/>
    <mergeCell ref="A67:D67"/>
    <mergeCell ref="A68:D68"/>
    <mergeCell ref="A69:D69"/>
    <mergeCell ref="A70:D70"/>
    <mergeCell ref="A71:D71"/>
    <mergeCell ref="A74:D74"/>
    <mergeCell ref="A61:D61"/>
    <mergeCell ref="A62:D62"/>
    <mergeCell ref="A63:D63"/>
    <mergeCell ref="A64:D64"/>
    <mergeCell ref="A65:D65"/>
    <mergeCell ref="A66:D66"/>
    <mergeCell ref="B55:C55"/>
    <mergeCell ref="B56:C56"/>
    <mergeCell ref="B57:C57"/>
    <mergeCell ref="B58:C58"/>
    <mergeCell ref="B59:C59"/>
    <mergeCell ref="A60:C60"/>
    <mergeCell ref="A48:D48"/>
    <mergeCell ref="A49:D49"/>
    <mergeCell ref="B51:C51"/>
    <mergeCell ref="B52:C52"/>
    <mergeCell ref="B53:C53"/>
    <mergeCell ref="B54:C54"/>
    <mergeCell ref="A44:C44"/>
    <mergeCell ref="A45:D45"/>
    <mergeCell ref="A46:D46"/>
    <mergeCell ref="A47:D47"/>
    <mergeCell ref="A33:C33"/>
    <mergeCell ref="A34:D34"/>
    <mergeCell ref="A35:D35"/>
    <mergeCell ref="A37:D37"/>
    <mergeCell ref="A39:D39"/>
    <mergeCell ref="B41:C41"/>
    <mergeCell ref="B32:C32"/>
    <mergeCell ref="B19:D19"/>
    <mergeCell ref="B20:D20"/>
    <mergeCell ref="B21:D21"/>
    <mergeCell ref="B22:D22"/>
    <mergeCell ref="A24:D24"/>
    <mergeCell ref="B26:C26"/>
    <mergeCell ref="B42:C42"/>
    <mergeCell ref="B43:C43"/>
    <mergeCell ref="B208:C208"/>
    <mergeCell ref="A1:D1"/>
    <mergeCell ref="A2:D2"/>
    <mergeCell ref="A3:D3"/>
    <mergeCell ref="A4:D4"/>
    <mergeCell ref="A5:D5"/>
    <mergeCell ref="A6:D6"/>
    <mergeCell ref="A13:D13"/>
    <mergeCell ref="A14:B14"/>
    <mergeCell ref="A15:B15"/>
    <mergeCell ref="A16:D16"/>
    <mergeCell ref="A17:D17"/>
    <mergeCell ref="B18:D18"/>
    <mergeCell ref="A7:D7"/>
    <mergeCell ref="B8:C8"/>
    <mergeCell ref="B9:C9"/>
    <mergeCell ref="B10:C10"/>
    <mergeCell ref="B11:C11"/>
    <mergeCell ref="A12:D12"/>
    <mergeCell ref="B27:C27"/>
    <mergeCell ref="B28:C28"/>
    <mergeCell ref="B29:C29"/>
    <mergeCell ref="B30:C30"/>
    <mergeCell ref="B31:C3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AE8F3-6D3B-4A13-AC3B-33A68E44D0D1}">
  <dimension ref="A1:P44"/>
  <sheetViews>
    <sheetView workbookViewId="0">
      <selection activeCell="B7" sqref="B7"/>
    </sheetView>
  </sheetViews>
  <sheetFormatPr defaultColWidth="0" defaultRowHeight="15" zeroHeight="1" x14ac:dyDescent="0.25"/>
  <cols>
    <col min="1" max="1" width="6.140625" style="105" customWidth="1"/>
    <col min="2" max="2" width="61.42578125" style="105" customWidth="1"/>
    <col min="3" max="3" width="9.140625" style="105" customWidth="1"/>
    <col min="4" max="4" width="10" style="105" customWidth="1"/>
    <col min="5" max="10" width="9.140625" style="105" customWidth="1"/>
    <col min="11" max="11" width="10" style="105" customWidth="1"/>
    <col min="12" max="12" width="12.7109375" style="105" customWidth="1"/>
    <col min="13" max="13" width="11.7109375" style="105" customWidth="1"/>
    <col min="14" max="14" width="11" style="105" customWidth="1"/>
    <col min="15" max="15" width="10.85546875" style="105" customWidth="1"/>
    <col min="16" max="16" width="14.85546875" style="105" customWidth="1"/>
    <col min="17" max="16384" width="9.140625" style="105" hidden="1"/>
  </cols>
  <sheetData>
    <row r="1" spans="1:16" ht="15.75" thickBot="1" x14ac:dyDescent="0.3"/>
    <row r="2" spans="1:16" ht="15" customHeight="1" x14ac:dyDescent="0.25">
      <c r="A2" s="283"/>
      <c r="B2" s="285" t="s">
        <v>220</v>
      </c>
      <c r="C2" s="285" t="s">
        <v>116</v>
      </c>
      <c r="D2" s="285" t="s">
        <v>117</v>
      </c>
      <c r="E2" s="285" t="s">
        <v>126</v>
      </c>
      <c r="F2" s="285"/>
      <c r="G2" s="285"/>
      <c r="H2" s="285"/>
      <c r="I2" s="285"/>
      <c r="J2" s="285"/>
      <c r="K2" s="289" t="s">
        <v>215</v>
      </c>
      <c r="L2" s="290"/>
      <c r="M2" s="290"/>
      <c r="N2" s="290"/>
      <c r="O2" s="291"/>
      <c r="P2" s="279" t="s">
        <v>120</v>
      </c>
    </row>
    <row r="3" spans="1:16" ht="16.5" thickBot="1" x14ac:dyDescent="0.3">
      <c r="A3" s="284"/>
      <c r="B3" s="286"/>
      <c r="C3" s="286"/>
      <c r="D3" s="286"/>
      <c r="E3" s="286"/>
      <c r="F3" s="286"/>
      <c r="G3" s="286"/>
      <c r="H3" s="286"/>
      <c r="I3" s="286"/>
      <c r="J3" s="286"/>
      <c r="K3" s="140" t="s">
        <v>124</v>
      </c>
      <c r="L3" s="140" t="s">
        <v>123</v>
      </c>
      <c r="M3" s="140" t="s">
        <v>121</v>
      </c>
      <c r="N3" s="140" t="s">
        <v>122</v>
      </c>
      <c r="O3" s="140" t="s">
        <v>124</v>
      </c>
      <c r="P3" s="280"/>
    </row>
    <row r="4" spans="1:16" ht="15.75" x14ac:dyDescent="0.25">
      <c r="A4" s="56">
        <v>1</v>
      </c>
      <c r="B4" s="122" t="s">
        <v>179</v>
      </c>
      <c r="C4" s="66" t="s">
        <v>116</v>
      </c>
      <c r="D4" s="123">
        <v>0.16666666666666666</v>
      </c>
      <c r="E4" s="130">
        <v>140</v>
      </c>
      <c r="F4" s="131">
        <v>195</v>
      </c>
      <c r="G4" s="131">
        <v>280</v>
      </c>
      <c r="H4" s="131">
        <v>365.9</v>
      </c>
      <c r="I4" s="132">
        <v>398.4</v>
      </c>
      <c r="J4" s="133"/>
      <c r="K4" s="141">
        <f>AVERAGE(E4:I4)</f>
        <v>275.86</v>
      </c>
      <c r="L4" s="141">
        <f>STDEV(E4:I4)</f>
        <v>109.70035551446497</v>
      </c>
      <c r="M4" s="141">
        <f>K4-L4</f>
        <v>166.15964448553504</v>
      </c>
      <c r="N4" s="141">
        <f>K4+L4</f>
        <v>385.56035551446496</v>
      </c>
      <c r="O4" s="142">
        <f>AVERAGE(F4:H4)</f>
        <v>280.3</v>
      </c>
      <c r="P4" s="57">
        <f>D4*O4</f>
        <v>46.716666666666669</v>
      </c>
    </row>
    <row r="5" spans="1:16" ht="15.75" x14ac:dyDescent="0.25">
      <c r="A5" s="55">
        <v>2</v>
      </c>
      <c r="B5" s="125" t="s">
        <v>180</v>
      </c>
      <c r="C5" s="10" t="s">
        <v>116</v>
      </c>
      <c r="D5" s="124">
        <f>4/12</f>
        <v>0.33333333333333331</v>
      </c>
      <c r="E5" s="134">
        <v>30.97</v>
      </c>
      <c r="F5" s="54">
        <v>41.3</v>
      </c>
      <c r="G5" s="54">
        <v>51.3</v>
      </c>
      <c r="H5" s="54">
        <v>58</v>
      </c>
      <c r="I5" s="134">
        <v>79</v>
      </c>
      <c r="J5" s="54"/>
      <c r="K5" s="143">
        <f>AVERAGE(E5:I5)</f>
        <v>52.113999999999997</v>
      </c>
      <c r="L5" s="143">
        <f>STDEV(E5:I5)</f>
        <v>18.180868516107804</v>
      </c>
      <c r="M5" s="143">
        <f>K5-L5</f>
        <v>33.933131483892197</v>
      </c>
      <c r="N5" s="143">
        <f>K5+L5</f>
        <v>70.294868516107798</v>
      </c>
      <c r="O5" s="143">
        <f>AVERAGE(F5:H5)</f>
        <v>50.199999999999996</v>
      </c>
      <c r="P5" s="58">
        <f t="shared" ref="P5:P9" si="0">D5*O5</f>
        <v>16.733333333333331</v>
      </c>
    </row>
    <row r="6" spans="1:16" s="5" customFormat="1" ht="15.75" x14ac:dyDescent="0.25">
      <c r="A6" s="52">
        <v>3</v>
      </c>
      <c r="B6" s="125" t="s">
        <v>181</v>
      </c>
      <c r="C6" s="10" t="s">
        <v>116</v>
      </c>
      <c r="D6" s="124">
        <f>4/12</f>
        <v>0.33333333333333331</v>
      </c>
      <c r="E6" s="134">
        <v>43.5</v>
      </c>
      <c r="F6" s="54">
        <v>52</v>
      </c>
      <c r="G6" s="54">
        <v>54.04</v>
      </c>
      <c r="H6" s="54">
        <v>54.5</v>
      </c>
      <c r="I6" s="134">
        <v>59</v>
      </c>
      <c r="J6" s="54"/>
      <c r="K6" s="143">
        <f t="shared" ref="K6:K9" si="1">AVERAGE(E6:I6)</f>
        <v>52.60799999999999</v>
      </c>
      <c r="L6" s="143">
        <f t="shared" ref="L6:L9" si="2">STDEV(E6:I6)</f>
        <v>5.6967815475055739</v>
      </c>
      <c r="M6" s="143">
        <f t="shared" ref="M6:M9" si="3">K6-L6</f>
        <v>46.911218452494417</v>
      </c>
      <c r="N6" s="143">
        <f t="shared" ref="N6:N9" si="4">K6+L6</f>
        <v>58.304781547505563</v>
      </c>
      <c r="O6" s="143">
        <f>AVERAGE(F6:H6)</f>
        <v>53.513333333333328</v>
      </c>
      <c r="P6" s="58">
        <f t="shared" si="0"/>
        <v>17.837777777777774</v>
      </c>
    </row>
    <row r="7" spans="1:16" s="5" customFormat="1" ht="15.75" x14ac:dyDescent="0.25">
      <c r="A7" s="52">
        <v>4</v>
      </c>
      <c r="B7" s="125" t="s">
        <v>182</v>
      </c>
      <c r="C7" s="10" t="s">
        <v>185</v>
      </c>
      <c r="D7" s="124">
        <f>4/12</f>
        <v>0.33333333333333331</v>
      </c>
      <c r="E7" s="54">
        <v>9.75</v>
      </c>
      <c r="F7" s="54">
        <v>9.8699999999999992</v>
      </c>
      <c r="G7" s="54">
        <v>10.95</v>
      </c>
      <c r="H7" s="54">
        <v>16</v>
      </c>
      <c r="I7" s="134">
        <v>19</v>
      </c>
      <c r="J7" s="54"/>
      <c r="K7" s="143">
        <f>AVERAGE(E7:J7)</f>
        <v>13.113999999999999</v>
      </c>
      <c r="L7" s="143">
        <f>STDEV(E7:J7)</f>
        <v>4.1682406360477842</v>
      </c>
      <c r="M7" s="143">
        <f t="shared" si="3"/>
        <v>8.9457593639522148</v>
      </c>
      <c r="N7" s="143">
        <f t="shared" si="4"/>
        <v>17.282240636047781</v>
      </c>
      <c r="O7" s="143">
        <f>AVERAGE(E7:H7)</f>
        <v>11.642499999999998</v>
      </c>
      <c r="P7" s="58">
        <f t="shared" si="0"/>
        <v>3.8808333333333325</v>
      </c>
    </row>
    <row r="8" spans="1:16" s="5" customFormat="1" ht="15.75" x14ac:dyDescent="0.25">
      <c r="A8" s="52">
        <v>5</v>
      </c>
      <c r="B8" s="125" t="s">
        <v>183</v>
      </c>
      <c r="C8" s="10" t="s">
        <v>185</v>
      </c>
      <c r="D8" s="124">
        <f>2/12</f>
        <v>0.16666666666666666</v>
      </c>
      <c r="E8" s="54">
        <v>52</v>
      </c>
      <c r="F8" s="54">
        <v>52.85</v>
      </c>
      <c r="G8" s="54">
        <v>62</v>
      </c>
      <c r="H8" s="54">
        <v>90.7</v>
      </c>
      <c r="I8" s="134">
        <v>100</v>
      </c>
      <c r="J8" s="54"/>
      <c r="K8" s="143">
        <f>AVERAGE(E8:J8)</f>
        <v>71.510000000000005</v>
      </c>
      <c r="L8" s="143">
        <f>STDEV(E8:J8)</f>
        <v>22.356274287098909</v>
      </c>
      <c r="M8" s="143">
        <f t="shared" si="3"/>
        <v>49.153725712901092</v>
      </c>
      <c r="N8" s="143">
        <f t="shared" si="4"/>
        <v>93.866274287098918</v>
      </c>
      <c r="O8" s="143">
        <f>AVERAGE(F8:H8)</f>
        <v>68.516666666666666</v>
      </c>
      <c r="P8" s="58">
        <f t="shared" si="0"/>
        <v>11.419444444444444</v>
      </c>
    </row>
    <row r="9" spans="1:16" s="5" customFormat="1" ht="16.5" thickBot="1" x14ac:dyDescent="0.3">
      <c r="A9" s="52">
        <v>6</v>
      </c>
      <c r="B9" s="122" t="s">
        <v>184</v>
      </c>
      <c r="C9" s="10" t="s">
        <v>116</v>
      </c>
      <c r="D9" s="124">
        <f>1/12</f>
        <v>8.3333333333333329E-2</v>
      </c>
      <c r="E9" s="54">
        <v>4.99</v>
      </c>
      <c r="F9" s="54">
        <v>6.12</v>
      </c>
      <c r="G9" s="54">
        <v>7.6</v>
      </c>
      <c r="H9" s="54">
        <v>7.9</v>
      </c>
      <c r="I9" s="134">
        <v>13.45</v>
      </c>
      <c r="J9" s="54"/>
      <c r="K9" s="143">
        <f t="shared" si="1"/>
        <v>8.0120000000000005</v>
      </c>
      <c r="L9" s="143">
        <f t="shared" si="2"/>
        <v>3.2583078430375454</v>
      </c>
      <c r="M9" s="143">
        <f t="shared" si="3"/>
        <v>4.7536921569624546</v>
      </c>
      <c r="N9" s="143">
        <f t="shared" si="4"/>
        <v>11.270307843037546</v>
      </c>
      <c r="O9" s="143">
        <f>AVERAGE(E9:H9)</f>
        <v>6.6524999999999999</v>
      </c>
      <c r="P9" s="58">
        <f t="shared" si="0"/>
        <v>0.55437499999999995</v>
      </c>
    </row>
    <row r="10" spans="1:16" ht="15.75" x14ac:dyDescent="0.25">
      <c r="A10" s="287" t="s">
        <v>125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113">
        <f>SUM(P4:P9)</f>
        <v>97.142430555555535</v>
      </c>
    </row>
    <row r="11" spans="1:16" x14ac:dyDescent="0.25">
      <c r="A11" s="116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8"/>
    </row>
    <row r="12" spans="1:16" ht="16.5" customHeight="1" x14ac:dyDescent="0.25">
      <c r="A12" s="294" t="s">
        <v>195</v>
      </c>
      <c r="B12" s="294"/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5"/>
    </row>
    <row r="13" spans="1:16" ht="15.75" customHeight="1" x14ac:dyDescent="0.25">
      <c r="A13" s="294" t="s">
        <v>207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5"/>
    </row>
    <row r="14" spans="1:16" ht="37.5" customHeight="1" x14ac:dyDescent="0.25">
      <c r="A14" s="292" t="s">
        <v>196</v>
      </c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3"/>
    </row>
    <row r="15" spans="1:16" ht="15.75" customHeight="1" x14ac:dyDescent="0.25">
      <c r="A15" s="115"/>
      <c r="P15" s="114"/>
    </row>
    <row r="16" spans="1:16" ht="15.75" customHeight="1" x14ac:dyDescent="0.25">
      <c r="A16" s="115"/>
      <c r="P16" s="114"/>
    </row>
    <row r="17" spans="1:16" ht="15.75" customHeight="1" x14ac:dyDescent="0.25">
      <c r="A17" s="115"/>
      <c r="P17" s="114"/>
    </row>
    <row r="18" spans="1:16" ht="15.75" customHeight="1" x14ac:dyDescent="0.25">
      <c r="A18" s="115"/>
      <c r="P18" s="114"/>
    </row>
    <row r="19" spans="1:16" ht="15.75" customHeight="1" x14ac:dyDescent="0.25">
      <c r="A19" s="115"/>
      <c r="P19" s="114"/>
    </row>
    <row r="20" spans="1:16" ht="15.75" customHeight="1" x14ac:dyDescent="0.25">
      <c r="A20" s="115"/>
      <c r="P20" s="114"/>
    </row>
    <row r="21" spans="1:16" ht="15.75" customHeight="1" x14ac:dyDescent="0.25">
      <c r="A21" s="115"/>
      <c r="P21" s="114"/>
    </row>
    <row r="22" spans="1:16" ht="15.75" customHeight="1" x14ac:dyDescent="0.25">
      <c r="A22" s="115"/>
      <c r="P22" s="114"/>
    </row>
    <row r="23" spans="1:16" ht="15.75" customHeight="1" x14ac:dyDescent="0.25">
      <c r="A23" s="115"/>
      <c r="P23" s="114"/>
    </row>
    <row r="24" spans="1:16" ht="15.75" customHeight="1" x14ac:dyDescent="0.25">
      <c r="A24" s="115"/>
      <c r="P24" s="114"/>
    </row>
    <row r="25" spans="1:16" ht="15.75" customHeight="1" x14ac:dyDescent="0.25">
      <c r="A25" s="115"/>
      <c r="P25" s="114"/>
    </row>
    <row r="26" spans="1:16" ht="15.75" customHeight="1" x14ac:dyDescent="0.25">
      <c r="A26" s="115"/>
      <c r="P26" s="114"/>
    </row>
    <row r="27" spans="1:16" ht="15.75" customHeight="1" x14ac:dyDescent="0.25">
      <c r="A27" s="115"/>
      <c r="P27" s="114"/>
    </row>
    <row r="28" spans="1:16" ht="15.75" customHeight="1" x14ac:dyDescent="0.25">
      <c r="A28" s="115"/>
      <c r="P28" s="114"/>
    </row>
    <row r="29" spans="1:16" ht="15.75" customHeight="1" x14ac:dyDescent="0.25">
      <c r="A29" s="115"/>
      <c r="P29" s="114"/>
    </row>
    <row r="30" spans="1:16" ht="15.75" customHeight="1" x14ac:dyDescent="0.25">
      <c r="A30" s="115"/>
      <c r="P30" s="114"/>
    </row>
    <row r="31" spans="1:16" ht="15.75" customHeight="1" x14ac:dyDescent="0.25">
      <c r="A31" s="115"/>
      <c r="P31" s="114"/>
    </row>
    <row r="32" spans="1:16" ht="15.75" customHeight="1" x14ac:dyDescent="0.25">
      <c r="A32" s="115"/>
      <c r="P32" s="114"/>
    </row>
    <row r="33" spans="1:16" ht="15" customHeight="1" x14ac:dyDescent="0.25">
      <c r="A33" s="115"/>
      <c r="P33" s="114"/>
    </row>
    <row r="34" spans="1:16" ht="15" customHeight="1" x14ac:dyDescent="0.25">
      <c r="A34" s="115"/>
      <c r="P34" s="114"/>
    </row>
    <row r="35" spans="1:16" ht="15" customHeight="1" x14ac:dyDescent="0.25">
      <c r="A35" s="115"/>
      <c r="P35" s="114"/>
    </row>
    <row r="36" spans="1:16" ht="15.75" customHeight="1" x14ac:dyDescent="0.25">
      <c r="A36" s="115"/>
      <c r="P36" s="114"/>
    </row>
    <row r="37" spans="1:16" ht="15.75" customHeight="1" x14ac:dyDescent="0.25">
      <c r="A37" s="115"/>
      <c r="P37" s="114"/>
    </row>
    <row r="38" spans="1:16" x14ac:dyDescent="0.25">
      <c r="A38" s="115"/>
      <c r="P38" s="114"/>
    </row>
    <row r="39" spans="1:16" x14ac:dyDescent="0.25">
      <c r="A39" s="115"/>
      <c r="P39" s="114"/>
    </row>
    <row r="40" spans="1:16" x14ac:dyDescent="0.25">
      <c r="A40" s="119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1"/>
    </row>
    <row r="41" spans="1:16" x14ac:dyDescent="0.25">
      <c r="A41" s="281"/>
      <c r="B41" s="281"/>
      <c r="C41" s="281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281"/>
      <c r="O41" s="281"/>
      <c r="P41" s="281"/>
    </row>
    <row r="42" spans="1:16" x14ac:dyDescent="0.25">
      <c r="A42" s="281"/>
      <c r="B42" s="281"/>
      <c r="C42" s="281"/>
      <c r="D42" s="281"/>
      <c r="E42" s="281"/>
      <c r="F42" s="281"/>
      <c r="G42" s="281"/>
      <c r="H42" s="281"/>
      <c r="I42" s="281"/>
      <c r="J42" s="281"/>
      <c r="K42" s="281"/>
      <c r="L42" s="281"/>
      <c r="M42" s="281"/>
      <c r="N42" s="281"/>
      <c r="O42" s="281"/>
      <c r="P42" s="281"/>
    </row>
    <row r="43" spans="1:16" ht="30" customHeight="1" x14ac:dyDescent="0.25">
      <c r="A43" s="282"/>
      <c r="B43" s="282"/>
      <c r="C43" s="282"/>
      <c r="D43" s="282"/>
      <c r="E43" s="282"/>
      <c r="F43" s="282"/>
      <c r="G43" s="282"/>
      <c r="H43" s="282"/>
      <c r="I43" s="282"/>
      <c r="J43" s="282"/>
      <c r="K43" s="282"/>
      <c r="L43" s="282"/>
      <c r="M43" s="282"/>
      <c r="N43" s="282"/>
      <c r="O43" s="282"/>
      <c r="P43" s="282"/>
    </row>
    <row r="44" spans="1:16" x14ac:dyDescent="0.25"/>
  </sheetData>
  <mergeCells count="14">
    <mergeCell ref="P2:P3"/>
    <mergeCell ref="A41:P41"/>
    <mergeCell ref="A42:P42"/>
    <mergeCell ref="A43:P43"/>
    <mergeCell ref="A2:A3"/>
    <mergeCell ref="B2:B3"/>
    <mergeCell ref="A10:O10"/>
    <mergeCell ref="C2:C3"/>
    <mergeCell ref="D2:D3"/>
    <mergeCell ref="E2:J3"/>
    <mergeCell ref="K2:O2"/>
    <mergeCell ref="A14:P14"/>
    <mergeCell ref="A13:P13"/>
    <mergeCell ref="A12:P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3278C-63CB-4130-8DEC-1254B872023B}">
  <dimension ref="A1:AB49"/>
  <sheetViews>
    <sheetView tabSelected="1" topLeftCell="A29" workbookViewId="0">
      <selection activeCell="S44" sqref="S44"/>
    </sheetView>
  </sheetViews>
  <sheetFormatPr defaultColWidth="9.140625" defaultRowHeight="15" x14ac:dyDescent="0.25"/>
  <cols>
    <col min="1" max="1" width="11.28515625" customWidth="1"/>
    <col min="2" max="2" width="12.7109375" customWidth="1"/>
    <col min="3" max="3" width="10.140625" bestFit="1" customWidth="1"/>
    <col min="4" max="5" width="11.28515625" customWidth="1"/>
    <col min="6" max="6" width="12" customWidth="1"/>
    <col min="7" max="7" width="9.140625" customWidth="1"/>
    <col min="8" max="8" width="11.5703125" bestFit="1" customWidth="1"/>
    <col min="9" max="9" width="9.140625" customWidth="1"/>
    <col min="10" max="10" width="11.85546875" customWidth="1"/>
    <col min="11" max="11" width="9.140625" customWidth="1"/>
    <col min="12" max="12" width="11.85546875" customWidth="1"/>
    <col min="13" max="13" width="9.140625" customWidth="1"/>
    <col min="14" max="14" width="11.5703125" customWidth="1"/>
    <col min="15" max="28" width="9.140625" customWidth="1"/>
  </cols>
  <sheetData>
    <row r="1" spans="1:28" ht="18.75" x14ac:dyDescent="0.3">
      <c r="A1" s="311" t="s">
        <v>189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</row>
    <row r="2" spans="1:28" ht="36.75" customHeight="1" x14ac:dyDescent="0.25">
      <c r="A2" s="321" t="s">
        <v>154</v>
      </c>
      <c r="B2" s="322"/>
      <c r="C2" s="296" t="s">
        <v>212</v>
      </c>
      <c r="D2" s="297"/>
      <c r="E2" s="297"/>
      <c r="F2" s="297"/>
      <c r="G2" s="297"/>
      <c r="H2" s="297"/>
      <c r="I2" s="297"/>
      <c r="J2" s="298"/>
      <c r="K2" s="299" t="s">
        <v>163</v>
      </c>
      <c r="L2" s="300"/>
      <c r="M2" s="316" t="s">
        <v>157</v>
      </c>
      <c r="N2" s="317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47.25" customHeight="1" x14ac:dyDescent="0.25">
      <c r="A3" s="323"/>
      <c r="B3" s="324"/>
      <c r="C3" s="235" t="s">
        <v>209</v>
      </c>
      <c r="D3" s="160"/>
      <c r="E3" s="235" t="s">
        <v>208</v>
      </c>
      <c r="F3" s="160"/>
      <c r="G3" s="235" t="s">
        <v>211</v>
      </c>
      <c r="H3" s="160"/>
      <c r="I3" s="235"/>
      <c r="J3" s="160"/>
      <c r="K3" s="301"/>
      <c r="L3" s="302"/>
      <c r="M3" s="318"/>
      <c r="N3" s="319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5.75" x14ac:dyDescent="0.25">
      <c r="A4" s="306" t="s">
        <v>145</v>
      </c>
      <c r="B4" s="203"/>
      <c r="C4" s="54"/>
      <c r="D4" s="54">
        <v>1733</v>
      </c>
      <c r="E4" s="54"/>
      <c r="F4" s="54">
        <v>1733</v>
      </c>
      <c r="G4" s="54"/>
      <c r="H4" s="54">
        <v>1733</v>
      </c>
      <c r="I4" s="54"/>
      <c r="J4" s="54">
        <v>1733</v>
      </c>
      <c r="K4" s="129"/>
      <c r="L4" s="129">
        <v>1733</v>
      </c>
      <c r="M4" s="6"/>
      <c r="N4" s="54">
        <v>1733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ht="15.75" x14ac:dyDescent="0.25">
      <c r="A5" s="306" t="s">
        <v>146</v>
      </c>
      <c r="B5" s="203"/>
      <c r="C5" s="63">
        <v>0.87180000000000002</v>
      </c>
      <c r="D5" s="54">
        <f>D4*C5</f>
        <v>1510.8294000000001</v>
      </c>
      <c r="E5" s="63">
        <v>0.9607</v>
      </c>
      <c r="F5" s="54">
        <f>F4*E5</f>
        <v>1664.8931</v>
      </c>
      <c r="G5" s="63">
        <v>0.90159999999999996</v>
      </c>
      <c r="H5" s="54">
        <f>H4*G5</f>
        <v>1562.4728</v>
      </c>
      <c r="I5" s="63">
        <v>0.94799999999999995</v>
      </c>
      <c r="J5" s="54">
        <f>J4*I5</f>
        <v>1642.884</v>
      </c>
      <c r="K5" s="136">
        <f>AVERAGE(C5,E5,G5,I5)</f>
        <v>0.92052499999999993</v>
      </c>
      <c r="L5" s="129">
        <f t="shared" ref="L5:L9" si="0">AVERAGE(D5,F5,H5,J5)</f>
        <v>1595.2698249999999</v>
      </c>
      <c r="M5" s="63">
        <f>N5/N4</f>
        <v>0.93579919215233698</v>
      </c>
      <c r="N5" s="6">
        <v>1621.74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15.75" x14ac:dyDescent="0.25">
      <c r="A6" s="306" t="s">
        <v>147</v>
      </c>
      <c r="B6" s="203"/>
      <c r="C6" s="139">
        <v>7.1129999999999999E-2</v>
      </c>
      <c r="D6" s="54">
        <f>D4*C6</f>
        <v>123.26828999999999</v>
      </c>
      <c r="E6" s="63">
        <v>8.9499999999999996E-2</v>
      </c>
      <c r="F6" s="54">
        <f>F4*E6</f>
        <v>155.1035</v>
      </c>
      <c r="G6" s="63">
        <v>7.7100000000000002E-2</v>
      </c>
      <c r="H6" s="54">
        <f>G6*H4</f>
        <v>133.61430000000001</v>
      </c>
      <c r="I6" s="63">
        <v>5.1299999999999998E-2</v>
      </c>
      <c r="J6" s="54">
        <f>J4*I6</f>
        <v>88.902900000000002</v>
      </c>
      <c r="K6" s="136">
        <f>AVERAGE(C6,E6,G6,I6)</f>
        <v>7.2257500000000002E-2</v>
      </c>
      <c r="L6" s="129">
        <f t="shared" si="0"/>
        <v>125.22224749999999</v>
      </c>
      <c r="M6" s="63">
        <v>6.6500000000000004E-2</v>
      </c>
      <c r="N6" s="6">
        <v>115.28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5.75" x14ac:dyDescent="0.25">
      <c r="A7" s="306" t="s">
        <v>148</v>
      </c>
      <c r="B7" s="203"/>
      <c r="C7" s="63">
        <v>0.10059999999999999</v>
      </c>
      <c r="D7" s="54">
        <f>(D4+D5+D6)*C7</f>
        <v>338.73002761399999</v>
      </c>
      <c r="E7" s="63">
        <v>0.18079999999999999</v>
      </c>
      <c r="F7" s="54">
        <f>(F4+F5+F6)*E7</f>
        <v>642.38178528000003</v>
      </c>
      <c r="G7" s="63">
        <v>0.23369999999999999</v>
      </c>
      <c r="H7" s="54">
        <f>SUM(H4)*G7</f>
        <v>405.00209999999998</v>
      </c>
      <c r="I7" s="63">
        <v>1.1000000000000001E-3</v>
      </c>
      <c r="J7" s="54">
        <f>J4*I7</f>
        <v>1.9063000000000001</v>
      </c>
      <c r="K7" s="136">
        <f>AVERAGE(C7,E7,G7,I7)</f>
        <v>0.12905</v>
      </c>
      <c r="L7" s="129">
        <f t="shared" si="0"/>
        <v>347.0050532235</v>
      </c>
      <c r="M7" s="63">
        <v>8.2000000000000003E-2</v>
      </c>
      <c r="N7" s="6">
        <v>284.10000000000002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ht="15.75" x14ac:dyDescent="0.25">
      <c r="A8" s="306" t="s">
        <v>152</v>
      </c>
      <c r="B8" s="203"/>
      <c r="C8" s="63"/>
      <c r="D8" s="54">
        <f>SUM(D4:D7)</f>
        <v>3705.827717614</v>
      </c>
      <c r="E8" s="6"/>
      <c r="F8" s="54">
        <f>SUM(F4:F7)</f>
        <v>4195.3783852800007</v>
      </c>
      <c r="G8" s="6"/>
      <c r="H8" s="54">
        <f>SUM(H4:H7)</f>
        <v>3834.0892000000003</v>
      </c>
      <c r="I8" s="6"/>
      <c r="J8" s="54">
        <f>SUM(J4:J7)</f>
        <v>3466.6932000000002</v>
      </c>
      <c r="K8" s="129"/>
      <c r="L8" s="137">
        <f t="shared" ref="L8" si="1">SUM(L4:L7)</f>
        <v>3800.4971257234997</v>
      </c>
      <c r="M8" s="6"/>
      <c r="N8" s="65">
        <f>SUM(N4:N7)</f>
        <v>3754.12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15.75" x14ac:dyDescent="0.25">
      <c r="A9" s="306" t="s">
        <v>149</v>
      </c>
      <c r="B9" s="203"/>
      <c r="C9" s="6"/>
      <c r="D9" s="54">
        <v>36.409999999999997</v>
      </c>
      <c r="E9" s="6"/>
      <c r="F9" s="6">
        <v>75.17</v>
      </c>
      <c r="G9" s="6"/>
      <c r="H9" s="6">
        <v>203.15</v>
      </c>
      <c r="I9" s="6"/>
      <c r="J9" s="54">
        <v>35</v>
      </c>
      <c r="K9" s="138"/>
      <c r="L9" s="129">
        <f t="shared" si="0"/>
        <v>87.432500000000005</v>
      </c>
      <c r="M9" s="6"/>
      <c r="N9" s="6">
        <v>97.14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15.75" x14ac:dyDescent="0.25">
      <c r="A10" s="303" t="s">
        <v>150</v>
      </c>
      <c r="B10" s="6"/>
      <c r="C10" s="63"/>
      <c r="D10" s="54"/>
      <c r="E10" s="6"/>
      <c r="F10" s="6"/>
      <c r="G10" s="6"/>
      <c r="H10" s="6"/>
      <c r="I10" s="6"/>
      <c r="J10" s="6"/>
      <c r="K10" s="138"/>
      <c r="L10" s="138"/>
      <c r="M10" s="6"/>
      <c r="N10" s="6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15.75" x14ac:dyDescent="0.25">
      <c r="A11" s="304"/>
      <c r="B11" s="6" t="s">
        <v>151</v>
      </c>
      <c r="C11" s="63">
        <v>1.0999999999999999E-2</v>
      </c>
      <c r="D11" s="54">
        <f>SUM(D4,D5,D6,D7,D9)*C11</f>
        <v>41.164614893753999</v>
      </c>
      <c r="E11" s="63">
        <v>0.06</v>
      </c>
      <c r="F11" s="54">
        <f>SUM(F4,F5,F6,F7,F9)*E11</f>
        <v>256.23290311680006</v>
      </c>
      <c r="G11" s="63">
        <v>3.2199999999999999E-2</v>
      </c>
      <c r="H11" s="54">
        <f>SUM(H4,H5,H6,H7,H9)*G11</f>
        <v>129.99910224000001</v>
      </c>
      <c r="I11" s="63">
        <v>0.02</v>
      </c>
      <c r="J11" s="54">
        <f>SUM(J4,J5,J6,J7,J9)*I11</f>
        <v>70.033864000000008</v>
      </c>
      <c r="K11" s="136">
        <f>AVERAGE(C11,E11,G11,I11)</f>
        <v>3.0799999999999998E-2</v>
      </c>
      <c r="L11" s="129">
        <f>SUM(L4,L5,L6,L7,L9)*K11</f>
        <v>119.74823247228377</v>
      </c>
      <c r="M11" s="63">
        <v>0.05</v>
      </c>
      <c r="N11" s="54">
        <f>(N4+N5+N6+N7+N9)*5%</f>
        <v>192.56299999999999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15.75" x14ac:dyDescent="0.25">
      <c r="A12" s="304"/>
      <c r="B12" s="6" t="s">
        <v>5</v>
      </c>
      <c r="C12" s="63">
        <v>1.77E-2</v>
      </c>
      <c r="D12" s="54">
        <f>SUM(D8,D9,D11)*C12</f>
        <v>66.966221285387249</v>
      </c>
      <c r="E12" s="63">
        <v>0.05</v>
      </c>
      <c r="F12" s="54">
        <f>SUM(F8,F9,F11)*E12</f>
        <v>226.33906441984004</v>
      </c>
      <c r="G12" s="63">
        <v>3.27E-2</v>
      </c>
      <c r="H12" s="54">
        <f>SUM(H8,H9,H11)*G12</f>
        <v>136.26869248324803</v>
      </c>
      <c r="I12" s="63">
        <v>0.02</v>
      </c>
      <c r="J12" s="54">
        <f>SUM(J8,J9,J11)*I12</f>
        <v>71.434541280000005</v>
      </c>
      <c r="K12" s="136">
        <f>AVERAGE(C12,E12,G12,I12)</f>
        <v>3.0100000000000005E-2</v>
      </c>
      <c r="L12" s="129">
        <f>SUM(L8,L9,L11)*K12</f>
        <v>120.6311035316931</v>
      </c>
      <c r="M12" s="63">
        <v>0.05</v>
      </c>
      <c r="N12" s="54">
        <f>(N4+N5+N6+N7+N9+N11)*5%</f>
        <v>202.19114999999999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5.75" x14ac:dyDescent="0.25">
      <c r="A13" s="305"/>
      <c r="B13" s="6" t="s">
        <v>4</v>
      </c>
      <c r="C13" s="63">
        <v>8.6499999999999994E-2</v>
      </c>
      <c r="D13" s="54">
        <f>(D4+D5+D6+D7+D9+D11+D12)/0.9135*8.65%</f>
        <v>364.5942856082176</v>
      </c>
      <c r="E13" s="63">
        <v>8.6499999999999994E-2</v>
      </c>
      <c r="F13" s="54">
        <f>(F4+F5+F6+F7+F9+F11+F12)/0.9135*8.65%</f>
        <v>450.07653039807275</v>
      </c>
      <c r="G13" s="63">
        <v>0.14249999999999999</v>
      </c>
      <c r="H13" s="54">
        <f>(H4+H5+H6+H7+H9+H11+H12)/0.8575*14.25%</f>
        <v>715.16005451669139</v>
      </c>
      <c r="I13" s="63">
        <v>0.1265</v>
      </c>
      <c r="J13" s="54">
        <f>(J4+J5+J6+J7+J9+J11+J12)/0.8735*12.65%</f>
        <v>527.60153757060107</v>
      </c>
      <c r="K13" s="136">
        <f>AVERAGE(C13,E13,G13,I13)</f>
        <v>0.1105</v>
      </c>
      <c r="L13" s="129">
        <f>(L4+L5+L6+L7+L9+L11+L12)/0.8735*11.05%</f>
        <v>522.24171753965209</v>
      </c>
      <c r="M13" s="63">
        <v>8.6499999999999994E-2</v>
      </c>
      <c r="N13" s="54">
        <f>(N4+N5+N6+N7+N9+N11+N12)/0.9135*8.65%</f>
        <v>402.05826379310349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15.75" x14ac:dyDescent="0.25">
      <c r="A14" s="9"/>
      <c r="B14" s="6"/>
      <c r="C14" s="63"/>
      <c r="D14" s="54">
        <f>SUM(D4:D7,D9,D11:D13)</f>
        <v>4214.9628394013589</v>
      </c>
      <c r="E14" s="54"/>
      <c r="F14" s="54">
        <f t="shared" ref="F14:L14" si="2">SUM(F4:F7,F9,F11:F13)</f>
        <v>5203.1968832147131</v>
      </c>
      <c r="G14" s="54"/>
      <c r="H14" s="54">
        <f t="shared" si="2"/>
        <v>5018.6670492399398</v>
      </c>
      <c r="I14" s="54"/>
      <c r="J14" s="54">
        <f t="shared" si="2"/>
        <v>4170.7631428506011</v>
      </c>
      <c r="K14" s="129"/>
      <c r="L14" s="137">
        <f t="shared" si="2"/>
        <v>4650.5506792671285</v>
      </c>
      <c r="M14" s="64"/>
      <c r="N14" s="64">
        <f>SUM(N4:N7,N9,N11:N13,N10)</f>
        <v>4648.0724137931038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5.75" x14ac:dyDescent="0.25">
      <c r="A15" s="320" t="s">
        <v>159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5.75" x14ac:dyDescent="0.25">
      <c r="A16" s="308"/>
      <c r="B16" s="308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15.75" x14ac:dyDescent="0.25">
      <c r="A17" s="309" t="s">
        <v>155</v>
      </c>
      <c r="B17" s="309"/>
      <c r="C17" s="309"/>
      <c r="D17" s="309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ht="17.25" customHeight="1" x14ac:dyDescent="0.25">
      <c r="A18" s="310" t="s">
        <v>191</v>
      </c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ht="30.75" customHeight="1" x14ac:dyDescent="0.25">
      <c r="A19" s="310" t="s">
        <v>162</v>
      </c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0"/>
      <c r="N19" s="310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ht="30.75" customHeight="1" x14ac:dyDescent="0.25">
      <c r="A20" s="310" t="s">
        <v>160</v>
      </c>
      <c r="B20" s="310"/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241"/>
      <c r="P20" s="241"/>
      <c r="Q20" s="241"/>
      <c r="R20" s="241"/>
      <c r="S20" s="241"/>
      <c r="T20" s="241"/>
      <c r="U20" s="241"/>
      <c r="V20" s="241"/>
      <c r="W20" s="241"/>
      <c r="X20" s="5"/>
      <c r="Y20" s="5"/>
      <c r="Z20" s="5"/>
      <c r="AA20" s="5"/>
      <c r="AB20" s="5"/>
    </row>
    <row r="21" spans="1:28" ht="30.75" customHeight="1" x14ac:dyDescent="0.25">
      <c r="A21" s="310" t="s">
        <v>156</v>
      </c>
      <c r="B21" s="310"/>
      <c r="C21" s="310"/>
      <c r="D21" s="310"/>
      <c r="E21" s="310"/>
      <c r="F21" s="310"/>
      <c r="G21" s="310"/>
      <c r="H21" s="310"/>
      <c r="I21" s="310"/>
      <c r="J21" s="310"/>
      <c r="K21" s="310"/>
      <c r="L21" s="310"/>
      <c r="M21" s="310"/>
      <c r="N21" s="310"/>
      <c r="O21" s="241"/>
      <c r="P21" s="241"/>
      <c r="Q21" s="241"/>
      <c r="R21" s="241"/>
      <c r="S21" s="241"/>
      <c r="T21" s="241"/>
      <c r="U21" s="241"/>
      <c r="V21" s="241"/>
      <c r="W21" s="241"/>
      <c r="X21" s="62"/>
      <c r="Y21" s="62"/>
      <c r="Z21" s="5"/>
      <c r="AA21" s="5"/>
      <c r="AB21" s="5"/>
    </row>
    <row r="22" spans="1:28" ht="30.75" customHeight="1" x14ac:dyDescent="0.25">
      <c r="A22" s="310" t="s">
        <v>158</v>
      </c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241"/>
      <c r="P22" s="241"/>
      <c r="Q22" s="241"/>
      <c r="R22" s="241"/>
      <c r="S22" s="241"/>
      <c r="T22" s="241"/>
      <c r="U22" s="241"/>
      <c r="V22" s="241"/>
      <c r="W22" s="241"/>
      <c r="X22" s="5"/>
      <c r="Y22" s="5"/>
      <c r="Z22" s="5"/>
      <c r="AA22" s="5"/>
      <c r="AB22" s="5"/>
    </row>
    <row r="23" spans="1:28" ht="27.75" customHeight="1" x14ac:dyDescent="0.25">
      <c r="A23" s="310" t="s">
        <v>153</v>
      </c>
      <c r="B23" s="310"/>
      <c r="C23" s="310"/>
      <c r="D23" s="310"/>
      <c r="E23" s="310"/>
      <c r="F23" s="310"/>
      <c r="G23" s="310"/>
      <c r="H23" s="310"/>
      <c r="I23" s="310"/>
      <c r="J23" s="310"/>
      <c r="K23" s="310"/>
      <c r="L23" s="310"/>
      <c r="M23" s="310"/>
      <c r="N23" s="310"/>
      <c r="O23" s="241"/>
      <c r="P23" s="241"/>
      <c r="Q23" s="241"/>
      <c r="R23" s="241"/>
      <c r="S23" s="241"/>
      <c r="T23" s="241"/>
      <c r="U23" s="241"/>
      <c r="V23" s="241"/>
      <c r="W23" s="241"/>
      <c r="X23" s="5"/>
      <c r="Y23" s="5"/>
      <c r="Z23" s="5"/>
      <c r="AA23" s="5"/>
      <c r="AB23" s="5"/>
    </row>
    <row r="24" spans="1:28" ht="15.75" x14ac:dyDescent="0.25">
      <c r="A24" s="307"/>
      <c r="B24" s="307"/>
      <c r="C24" s="307"/>
      <c r="D24" s="307"/>
      <c r="E24" s="307"/>
      <c r="F24" s="307"/>
      <c r="G24" s="307"/>
      <c r="H24" s="307"/>
      <c r="I24" s="307"/>
      <c r="J24" s="307"/>
      <c r="K24" s="307"/>
      <c r="L24" s="307"/>
      <c r="M24" s="307"/>
      <c r="N24" s="307"/>
    </row>
    <row r="27" spans="1:28" ht="18.75" x14ac:dyDescent="0.3">
      <c r="A27" s="311" t="s">
        <v>189</v>
      </c>
      <c r="B27" s="312"/>
      <c r="C27" s="312"/>
      <c r="D27" s="312"/>
      <c r="E27" s="312"/>
      <c r="F27" s="312"/>
      <c r="G27" s="312"/>
      <c r="H27" s="312"/>
      <c r="I27" s="312"/>
      <c r="J27" s="312"/>
      <c r="K27" s="312"/>
      <c r="L27" s="312"/>
      <c r="M27" s="312"/>
      <c r="N27" s="312"/>
    </row>
    <row r="28" spans="1:28" ht="31.5" customHeight="1" x14ac:dyDescent="0.25">
      <c r="A28" s="313" t="s">
        <v>154</v>
      </c>
      <c r="B28" s="313"/>
      <c r="C28" s="314" t="s">
        <v>213</v>
      </c>
      <c r="D28" s="314"/>
      <c r="E28" s="314"/>
      <c r="F28" s="314"/>
      <c r="G28" s="314"/>
      <c r="H28" s="314"/>
      <c r="I28" s="314"/>
      <c r="J28" s="314"/>
      <c r="K28" s="315" t="s">
        <v>163</v>
      </c>
      <c r="L28" s="315"/>
      <c r="M28" s="146" t="s">
        <v>157</v>
      </c>
      <c r="N28" s="146"/>
    </row>
    <row r="29" spans="1:28" ht="47.25" customHeight="1" x14ac:dyDescent="0.25">
      <c r="A29" s="313"/>
      <c r="B29" s="313"/>
      <c r="C29" s="146" t="s">
        <v>210</v>
      </c>
      <c r="D29" s="146"/>
      <c r="E29" s="146" t="s">
        <v>190</v>
      </c>
      <c r="F29" s="146"/>
      <c r="G29" s="146" t="s">
        <v>211</v>
      </c>
      <c r="H29" s="146"/>
      <c r="I29" s="146" t="s">
        <v>214</v>
      </c>
      <c r="J29" s="146"/>
      <c r="K29" s="315"/>
      <c r="L29" s="315"/>
      <c r="M29" s="146"/>
      <c r="N29" s="146"/>
    </row>
    <row r="30" spans="1:28" ht="15.75" x14ac:dyDescent="0.25">
      <c r="A30" s="325" t="s">
        <v>145</v>
      </c>
      <c r="B30" s="325"/>
      <c r="C30" s="54"/>
      <c r="D30" s="54">
        <v>2252.9</v>
      </c>
      <c r="E30" s="54"/>
      <c r="F30" s="54">
        <v>2252.9</v>
      </c>
      <c r="G30" s="54"/>
      <c r="H30" s="54">
        <v>2252</v>
      </c>
      <c r="I30" s="54"/>
      <c r="J30" s="54">
        <v>2252.9</v>
      </c>
      <c r="K30" s="129"/>
      <c r="L30" s="129">
        <v>2252.9</v>
      </c>
      <c r="M30" s="6"/>
      <c r="N30" s="54">
        <v>2252.9</v>
      </c>
    </row>
    <row r="31" spans="1:28" ht="15.75" x14ac:dyDescent="0.25">
      <c r="A31" s="325" t="s">
        <v>146</v>
      </c>
      <c r="B31" s="325"/>
      <c r="C31" s="63">
        <v>0.87180000000000002</v>
      </c>
      <c r="D31" s="54">
        <f>D30*C31</f>
        <v>1964.0782200000001</v>
      </c>
      <c r="E31" s="63">
        <v>0.9607</v>
      </c>
      <c r="F31" s="54">
        <f>F30*E31</f>
        <v>2164.36103</v>
      </c>
      <c r="G31" s="63">
        <v>0.90159999999999996</v>
      </c>
      <c r="H31" s="54">
        <f>H30*G31</f>
        <v>2030.4032</v>
      </c>
      <c r="I31" s="63">
        <v>0.94799999999999995</v>
      </c>
      <c r="J31" s="54">
        <f>J30*I31</f>
        <v>2135.7492000000002</v>
      </c>
      <c r="K31" s="136">
        <f>AVERAGE(C31,E31,G31,I31)</f>
        <v>0.92052499999999993</v>
      </c>
      <c r="L31" s="129">
        <f t="shared" ref="L31:L33" si="3">AVERAGE(D31,F31,H31,J31)</f>
        <v>2073.6479125000001</v>
      </c>
      <c r="M31" s="63">
        <f>N31/N30</f>
        <v>0.8661547338985307</v>
      </c>
      <c r="N31" s="6">
        <v>1951.36</v>
      </c>
    </row>
    <row r="32" spans="1:28" ht="15.75" x14ac:dyDescent="0.25">
      <c r="A32" s="325" t="s">
        <v>147</v>
      </c>
      <c r="B32" s="325"/>
      <c r="C32" s="139">
        <v>7.1129999999999999E-2</v>
      </c>
      <c r="D32" s="54">
        <f>D30*C32</f>
        <v>160.24877699999999</v>
      </c>
      <c r="E32" s="63">
        <v>8.9499999999999996E-2</v>
      </c>
      <c r="F32" s="54">
        <f>F30*E32</f>
        <v>201.63454999999999</v>
      </c>
      <c r="G32" s="63">
        <v>7.7100000000000002E-2</v>
      </c>
      <c r="H32" s="54">
        <f>G32*H30</f>
        <v>173.6292</v>
      </c>
      <c r="I32" s="63">
        <v>5.1299999999999998E-2</v>
      </c>
      <c r="J32" s="54">
        <f>J30*I32</f>
        <v>115.57377</v>
      </c>
      <c r="K32" s="136">
        <f>AVERAGE(C32,E32,G32,I32)</f>
        <v>7.2257500000000002E-2</v>
      </c>
      <c r="L32" s="129">
        <f t="shared" si="3"/>
        <v>162.77157424999999</v>
      </c>
      <c r="M32" s="63">
        <v>6.6500000000000004E-2</v>
      </c>
      <c r="N32" s="6">
        <v>149.86000000000001</v>
      </c>
      <c r="O32" s="60"/>
    </row>
    <row r="33" spans="1:14" ht="15.75" x14ac:dyDescent="0.25">
      <c r="A33" s="325" t="s">
        <v>148</v>
      </c>
      <c r="B33" s="325"/>
      <c r="C33" s="63">
        <v>0.10059999999999999</v>
      </c>
      <c r="D33" s="54">
        <f>(D30+D31+D32)*C33</f>
        <v>440.34903589819993</v>
      </c>
      <c r="E33" s="63">
        <v>0.18079999999999999</v>
      </c>
      <c r="F33" s="54">
        <f>(F30+F31+F32)*E33</f>
        <v>835.09632086399984</v>
      </c>
      <c r="G33" s="63">
        <v>0.2339</v>
      </c>
      <c r="H33" s="54">
        <f>SUM(H30)*G33</f>
        <v>526.74279999999999</v>
      </c>
      <c r="I33" s="63">
        <v>1.1000000000000001E-3</v>
      </c>
      <c r="J33" s="54">
        <f>J30*I33</f>
        <v>2.4781900000000001</v>
      </c>
      <c r="K33" s="136">
        <f>AVERAGE(C33,E33,G33,I33)</f>
        <v>0.12909999999999999</v>
      </c>
      <c r="L33" s="129">
        <f t="shared" si="3"/>
        <v>451.16658669054993</v>
      </c>
      <c r="M33" s="63">
        <v>8.2000000000000003E-2</v>
      </c>
      <c r="N33" s="6">
        <v>356.48</v>
      </c>
    </row>
    <row r="34" spans="1:14" ht="15.75" x14ac:dyDescent="0.25">
      <c r="A34" s="325" t="s">
        <v>152</v>
      </c>
      <c r="B34" s="325"/>
      <c r="C34" s="63"/>
      <c r="D34" s="54">
        <f>SUM(D30:D33)</f>
        <v>4817.5760328981996</v>
      </c>
      <c r="E34" s="6"/>
      <c r="F34" s="54">
        <f>SUM(F30:F33)</f>
        <v>5453.991900863999</v>
      </c>
      <c r="G34" s="6"/>
      <c r="H34" s="54">
        <f>SUM(H30:H33)</f>
        <v>4982.7752</v>
      </c>
      <c r="I34" s="6"/>
      <c r="J34" s="54">
        <f>SUM(J30:J33)</f>
        <v>4506.7011599999996</v>
      </c>
      <c r="K34" s="129"/>
      <c r="L34" s="137">
        <f t="shared" ref="L34" si="4">SUM(L30:L33)</f>
        <v>4940.4860734405502</v>
      </c>
      <c r="M34" s="6"/>
      <c r="N34" s="65">
        <f>SUM(N30:N33)</f>
        <v>4710.6000000000004</v>
      </c>
    </row>
    <row r="35" spans="1:14" ht="15.75" x14ac:dyDescent="0.25">
      <c r="A35" s="325" t="s">
        <v>149</v>
      </c>
      <c r="B35" s="325"/>
      <c r="C35" s="6"/>
      <c r="D35" s="54">
        <v>36.409999999999997</v>
      </c>
      <c r="E35" s="6"/>
      <c r="F35" s="6">
        <v>75.17</v>
      </c>
      <c r="G35" s="6"/>
      <c r="H35" s="6">
        <v>203.15</v>
      </c>
      <c r="I35" s="6"/>
      <c r="J35" s="54">
        <v>35</v>
      </c>
      <c r="K35" s="138"/>
      <c r="L35" s="129">
        <f t="shared" ref="L35" si="5">AVERAGE(D35,F35,H35,J35)</f>
        <v>87.432500000000005</v>
      </c>
      <c r="M35" s="6"/>
      <c r="N35" s="6">
        <v>97.14</v>
      </c>
    </row>
    <row r="36" spans="1:14" ht="15.75" x14ac:dyDescent="0.25">
      <c r="A36" s="326" t="s">
        <v>150</v>
      </c>
      <c r="B36" s="6"/>
      <c r="C36" s="63"/>
      <c r="D36" s="54"/>
      <c r="E36" s="6"/>
      <c r="F36" s="6"/>
      <c r="G36" s="6"/>
      <c r="H36" s="6"/>
      <c r="I36" s="6"/>
      <c r="J36" s="6"/>
      <c r="K36" s="138"/>
      <c r="L36" s="138"/>
      <c r="M36" s="6"/>
      <c r="N36" s="6"/>
    </row>
    <row r="37" spans="1:14" ht="15.75" x14ac:dyDescent="0.25">
      <c r="A37" s="326"/>
      <c r="B37" s="6" t="s">
        <v>151</v>
      </c>
      <c r="C37" s="63">
        <v>1.0999999999999999E-2</v>
      </c>
      <c r="D37" s="54">
        <f>SUM(D30,D31,D32,D33,D35)*C37</f>
        <v>53.393846361880193</v>
      </c>
      <c r="E37" s="63">
        <v>0.06</v>
      </c>
      <c r="F37" s="54">
        <f>SUM(F30,F31,F32,F33,F35)*E37</f>
        <v>331.74971405183993</v>
      </c>
      <c r="G37" s="63">
        <v>3.2199999999999999E-2</v>
      </c>
      <c r="H37" s="54">
        <f>SUM(H30,H31,H32,H33,H35)*G37</f>
        <v>166.98679143999999</v>
      </c>
      <c r="I37" s="63">
        <v>0.02</v>
      </c>
      <c r="J37" s="54">
        <f>SUM(J30,J31,J32,J33,J35)*I37</f>
        <v>90.83402319999999</v>
      </c>
      <c r="K37" s="136">
        <f>AVERAGE(C37,E37,G37,I37)</f>
        <v>3.0799999999999998E-2</v>
      </c>
      <c r="L37" s="129">
        <f>SUM(L30,L31,L32,L33,L35)*K37</f>
        <v>154.85989206196894</v>
      </c>
      <c r="M37" s="63">
        <v>0.05</v>
      </c>
      <c r="N37" s="54">
        <f>(N30+N31+N32+N33+N35)*5%</f>
        <v>240.38700000000006</v>
      </c>
    </row>
    <row r="38" spans="1:14" ht="15.75" x14ac:dyDescent="0.25">
      <c r="A38" s="326"/>
      <c r="B38" s="6" t="s">
        <v>5</v>
      </c>
      <c r="C38" s="63">
        <v>1.77E-2</v>
      </c>
      <c r="D38" s="54">
        <f>SUM(D34,D35,D37)*C38</f>
        <v>86.860623862903424</v>
      </c>
      <c r="E38" s="63">
        <v>0.05</v>
      </c>
      <c r="F38" s="54">
        <f>SUM(F34,F35,F37)*E38</f>
        <v>293.04558074579194</v>
      </c>
      <c r="G38" s="63">
        <v>3.27E-2</v>
      </c>
      <c r="H38" s="54">
        <f>SUM(H34,H35,H37)*G38</f>
        <v>175.040222120088</v>
      </c>
      <c r="I38" s="63">
        <v>0.02</v>
      </c>
      <c r="J38" s="54">
        <f>SUM(J34,J35,J37)*I38</f>
        <v>92.650703663999991</v>
      </c>
      <c r="K38" s="136">
        <f>AVERAGE(C38,E38,G38,I38)</f>
        <v>3.0100000000000005E-2</v>
      </c>
      <c r="L38" s="129">
        <f>SUM(L34,L35,L37)*K38</f>
        <v>156.00163181162586</v>
      </c>
      <c r="M38" s="63">
        <v>0.05</v>
      </c>
      <c r="N38" s="54">
        <f>(N30+N31+N32+N33+N35+N37)*5%</f>
        <v>252.40635000000003</v>
      </c>
    </row>
    <row r="39" spans="1:14" ht="15.75" x14ac:dyDescent="0.25">
      <c r="A39" s="326"/>
      <c r="B39" s="6" t="s">
        <v>4</v>
      </c>
      <c r="C39" s="63">
        <v>8.6499999999999994E-2</v>
      </c>
      <c r="D39" s="54">
        <f>(D30+D31+D32+D33+D35+D37+D38)/0.9135*8.65%</f>
        <v>472.90837823769914</v>
      </c>
      <c r="E39" s="63">
        <v>8.6499999999999994E-2</v>
      </c>
      <c r="F39" s="54">
        <f>(F30+F31+F32+F33+F35+F37+F38)/0.9135*8.65%</f>
        <v>582.72282148301167</v>
      </c>
      <c r="G39" s="63">
        <v>0.14249999999999999</v>
      </c>
      <c r="H39" s="54">
        <f>(H30+H31+H32+H33+H35+H37+H38)/0.8575*14.25%</f>
        <v>918.63928913389213</v>
      </c>
      <c r="I39" s="63">
        <v>0.1265</v>
      </c>
      <c r="J39" s="54">
        <f>(J30+J31+J32+J33+J35+J37+J38)/0.8735*12.65%</f>
        <v>684.2999595744659</v>
      </c>
      <c r="K39" s="136">
        <f>AVERAGE(C39,E39,G39,I39)</f>
        <v>0.1105</v>
      </c>
      <c r="L39" s="129">
        <f>(L30+L31+L32+L33+L35+L37+L38)/0.8895*11.05%</f>
        <v>663.22113631614729</v>
      </c>
      <c r="M39" s="63">
        <v>8.6499999999999994E-2</v>
      </c>
      <c r="N39" s="54">
        <f>(N30+N31+N32+N33+N35+N37+N38)/0.9135*8.65%</f>
        <v>501.91147758620701</v>
      </c>
    </row>
    <row r="40" spans="1:14" ht="15.75" x14ac:dyDescent="0.25">
      <c r="A40" s="9"/>
      <c r="B40" s="6"/>
      <c r="C40" s="63"/>
      <c r="D40" s="54">
        <f>SUM(D30:D33,D35,D37:D39)</f>
        <v>5467.1488813606829</v>
      </c>
      <c r="E40" s="54"/>
      <c r="F40" s="54">
        <f t="shared" ref="F40" si="6">SUM(F30:F33,F35,F37:F39)</f>
        <v>6736.680017144643</v>
      </c>
      <c r="G40" s="54"/>
      <c r="H40" s="54">
        <f t="shared" ref="H40" si="7">SUM(H30:H33,H35,H37:H39)</f>
        <v>6446.5915026939801</v>
      </c>
      <c r="I40" s="54"/>
      <c r="J40" s="54">
        <f t="shared" ref="J40" si="8">SUM(J30:J33,J35,J37:J39)</f>
        <v>5409.4858464384652</v>
      </c>
      <c r="K40" s="129"/>
      <c r="L40" s="137">
        <f t="shared" ref="L40" si="9">SUM(L30:L33,L35,L37:L39)</f>
        <v>6002.0012336302916</v>
      </c>
      <c r="M40" s="64"/>
      <c r="N40" s="64">
        <f>SUM(N30:N33,N35,N37:N39,N36)+0.01</f>
        <v>5802.454827586208</v>
      </c>
    </row>
    <row r="41" spans="1:14" x14ac:dyDescent="0.25">
      <c r="A41" s="320" t="s">
        <v>159</v>
      </c>
      <c r="B41" s="320"/>
      <c r="C41" s="320"/>
      <c r="D41" s="320"/>
      <c r="E41" s="320"/>
      <c r="F41" s="320"/>
      <c r="G41" s="320"/>
      <c r="H41" s="320"/>
      <c r="I41" s="320"/>
      <c r="J41" s="320"/>
      <c r="K41" s="320"/>
      <c r="L41" s="320"/>
      <c r="M41" s="320"/>
      <c r="N41" s="320"/>
    </row>
    <row r="42" spans="1:14" x14ac:dyDescent="0.25">
      <c r="A42" s="308"/>
      <c r="B42" s="308"/>
      <c r="C42" s="308"/>
      <c r="D42" s="308"/>
      <c r="E42" s="308"/>
      <c r="F42" s="308"/>
      <c r="G42" s="308"/>
      <c r="H42" s="308"/>
      <c r="I42" s="308"/>
      <c r="J42" s="308"/>
      <c r="K42" s="308"/>
      <c r="L42" s="308"/>
      <c r="M42" s="308"/>
      <c r="N42" s="308"/>
    </row>
    <row r="43" spans="1:14" x14ac:dyDescent="0.25">
      <c r="A43" s="309" t="s">
        <v>155</v>
      </c>
      <c r="B43" s="309"/>
      <c r="C43" s="309"/>
      <c r="D43" s="309"/>
      <c r="E43" s="309"/>
      <c r="F43" s="309"/>
      <c r="G43" s="309"/>
      <c r="H43" s="309"/>
      <c r="I43" s="309"/>
      <c r="J43" s="309"/>
      <c r="K43" s="309"/>
      <c r="L43" s="309"/>
      <c r="M43" s="309"/>
      <c r="N43" s="309"/>
    </row>
    <row r="44" spans="1:14" ht="33.75" customHeight="1" x14ac:dyDescent="0.25">
      <c r="A44" s="310" t="s">
        <v>194</v>
      </c>
      <c r="B44" s="310"/>
      <c r="C44" s="310"/>
      <c r="D44" s="310"/>
      <c r="E44" s="310"/>
      <c r="F44" s="310"/>
      <c r="G44" s="310"/>
      <c r="H44" s="310"/>
      <c r="I44" s="310"/>
      <c r="J44" s="310"/>
      <c r="K44" s="310"/>
      <c r="L44" s="310"/>
      <c r="M44" s="310"/>
      <c r="N44" s="310"/>
    </row>
    <row r="45" spans="1:14" ht="30.75" customHeight="1" x14ac:dyDescent="0.25">
      <c r="A45" s="310" t="s">
        <v>162</v>
      </c>
      <c r="B45" s="310"/>
      <c r="C45" s="310"/>
      <c r="D45" s="310"/>
      <c r="E45" s="310"/>
      <c r="F45" s="310"/>
      <c r="G45" s="310"/>
      <c r="H45" s="310"/>
      <c r="I45" s="310"/>
      <c r="J45" s="310"/>
      <c r="K45" s="310"/>
      <c r="L45" s="310"/>
      <c r="M45" s="310"/>
      <c r="N45" s="310"/>
    </row>
    <row r="46" spans="1:14" ht="32.25" customHeight="1" x14ac:dyDescent="0.25">
      <c r="A46" s="310" t="s">
        <v>160</v>
      </c>
      <c r="B46" s="310"/>
      <c r="C46" s="310"/>
      <c r="D46" s="310"/>
      <c r="E46" s="310"/>
      <c r="F46" s="310"/>
      <c r="G46" s="310"/>
      <c r="H46" s="310"/>
      <c r="I46" s="310"/>
      <c r="J46" s="310"/>
      <c r="K46" s="310"/>
      <c r="L46" s="310"/>
      <c r="M46" s="310"/>
      <c r="N46" s="310"/>
    </row>
    <row r="47" spans="1:14" ht="30" customHeight="1" x14ac:dyDescent="0.25">
      <c r="A47" s="310" t="s">
        <v>156</v>
      </c>
      <c r="B47" s="310"/>
      <c r="C47" s="310"/>
      <c r="D47" s="310"/>
      <c r="E47" s="310"/>
      <c r="F47" s="310"/>
      <c r="G47" s="310"/>
      <c r="H47" s="310"/>
      <c r="I47" s="310"/>
      <c r="J47" s="310"/>
      <c r="K47" s="310"/>
      <c r="L47" s="310"/>
      <c r="M47" s="310"/>
      <c r="N47" s="310"/>
    </row>
    <row r="48" spans="1:14" ht="32.25" customHeight="1" x14ac:dyDescent="0.25">
      <c r="A48" s="310" t="s">
        <v>158</v>
      </c>
      <c r="B48" s="310"/>
      <c r="C48" s="310"/>
      <c r="D48" s="310"/>
      <c r="E48" s="310"/>
      <c r="F48" s="310"/>
      <c r="G48" s="310"/>
      <c r="H48" s="310"/>
      <c r="I48" s="310"/>
      <c r="J48" s="310"/>
      <c r="K48" s="310"/>
      <c r="L48" s="310"/>
      <c r="M48" s="310"/>
      <c r="N48" s="310"/>
    </row>
    <row r="49" spans="1:14" ht="28.5" customHeight="1" x14ac:dyDescent="0.25">
      <c r="A49" s="310" t="s">
        <v>153</v>
      </c>
      <c r="B49" s="310"/>
      <c r="C49" s="310"/>
      <c r="D49" s="310"/>
      <c r="E49" s="310"/>
      <c r="F49" s="310"/>
      <c r="G49" s="310"/>
      <c r="H49" s="310"/>
      <c r="I49" s="310"/>
      <c r="J49" s="310"/>
      <c r="K49" s="310"/>
      <c r="L49" s="310"/>
      <c r="M49" s="310"/>
      <c r="N49" s="310"/>
    </row>
  </sheetData>
  <mergeCells count="55">
    <mergeCell ref="A49:N49"/>
    <mergeCell ref="A44:N44"/>
    <mergeCell ref="A45:N45"/>
    <mergeCell ref="A46:N46"/>
    <mergeCell ref="A47:N47"/>
    <mergeCell ref="A48:N48"/>
    <mergeCell ref="A35:B35"/>
    <mergeCell ref="A36:A39"/>
    <mergeCell ref="A41:N41"/>
    <mergeCell ref="A42:N42"/>
    <mergeCell ref="A43:N43"/>
    <mergeCell ref="A30:B30"/>
    <mergeCell ref="A31:B31"/>
    <mergeCell ref="A32:B32"/>
    <mergeCell ref="A33:B33"/>
    <mergeCell ref="A34:B34"/>
    <mergeCell ref="A1:N1"/>
    <mergeCell ref="A27:N27"/>
    <mergeCell ref="A28:B29"/>
    <mergeCell ref="C28:J28"/>
    <mergeCell ref="K28:L29"/>
    <mergeCell ref="M28:N29"/>
    <mergeCell ref="C29:D29"/>
    <mergeCell ref="E29:F29"/>
    <mergeCell ref="G29:H29"/>
    <mergeCell ref="I29:J29"/>
    <mergeCell ref="A23:N23"/>
    <mergeCell ref="M2:N3"/>
    <mergeCell ref="A15:N15"/>
    <mergeCell ref="I3:J3"/>
    <mergeCell ref="A4:B4"/>
    <mergeCell ref="A2:B3"/>
    <mergeCell ref="O23:W23"/>
    <mergeCell ref="A24:N24"/>
    <mergeCell ref="A16:N16"/>
    <mergeCell ref="A17:N17"/>
    <mergeCell ref="A19:N19"/>
    <mergeCell ref="A18:N18"/>
    <mergeCell ref="A20:N20"/>
    <mergeCell ref="O20:W20"/>
    <mergeCell ref="A21:N21"/>
    <mergeCell ref="O21:W21"/>
    <mergeCell ref="A22:N22"/>
    <mergeCell ref="O22:W22"/>
    <mergeCell ref="C2:J2"/>
    <mergeCell ref="K2:L3"/>
    <mergeCell ref="C3:D3"/>
    <mergeCell ref="A10:A13"/>
    <mergeCell ref="E3:F3"/>
    <mergeCell ref="G3:H3"/>
    <mergeCell ref="A5:B5"/>
    <mergeCell ref="A6:B6"/>
    <mergeCell ref="A7:B7"/>
    <mergeCell ref="A8:B8"/>
    <mergeCell ref="A9:B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E8:L8 F11 H5 F6 F7 E10:L10 E9 G9 H6 H7 I9 H11 J5:L5 J6:L6 J7:L7 K9:L9 J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Recepção - MCZ</vt:lpstr>
      <vt:lpstr>Recepção - Arapiraca</vt:lpstr>
      <vt:lpstr>Recepção - MCZ + 30%</vt:lpstr>
      <vt:lpstr>Mapa Comparativo - Insumos</vt:lpstr>
      <vt:lpstr>Mapa Comparativo - Mão de Obra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Fernando Ferraz Fernandes de Oliveira</cp:lastModifiedBy>
  <cp:lastPrinted>2024-06-03T18:07:54Z</cp:lastPrinted>
  <dcterms:created xsi:type="dcterms:W3CDTF">2018-01-23T19:35:16Z</dcterms:created>
  <dcterms:modified xsi:type="dcterms:W3CDTF">2024-06-03T18:42:23Z</dcterms:modified>
</cp:coreProperties>
</file>